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27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Лист1!$A$2:$P$79</definedName>
  </definedNames>
  <calcPr calcId="144525"/>
</workbook>
</file>

<file path=xl/calcChain.xml><?xml version="1.0" encoding="utf-8"?>
<calcChain xmlns="http://schemas.openxmlformats.org/spreadsheetml/2006/main">
  <c r="M62" i="1" l="1"/>
  <c r="E13" i="1" l="1"/>
  <c r="H13" i="1"/>
  <c r="K13" i="1"/>
  <c r="N13" i="1"/>
  <c r="D14" i="1"/>
  <c r="E14" i="1"/>
  <c r="G14" i="1"/>
  <c r="H14" i="1"/>
  <c r="J14" i="1"/>
  <c r="K14" i="1"/>
  <c r="M14" i="1"/>
  <c r="N14" i="1"/>
  <c r="E15" i="1"/>
  <c r="H15" i="1"/>
  <c r="K15" i="1"/>
  <c r="N15" i="1"/>
  <c r="D16" i="1"/>
  <c r="E16" i="1"/>
  <c r="G16" i="1"/>
  <c r="H16" i="1"/>
  <c r="J16" i="1"/>
  <c r="K16" i="1"/>
  <c r="M16" i="1"/>
  <c r="N16" i="1"/>
  <c r="D17" i="1"/>
  <c r="E17" i="1"/>
  <c r="G17" i="1"/>
  <c r="H17" i="1"/>
  <c r="J17" i="1"/>
  <c r="K17" i="1"/>
  <c r="M17" i="1"/>
  <c r="N17" i="1"/>
  <c r="D18" i="1"/>
  <c r="E18" i="1"/>
  <c r="G18" i="1"/>
  <c r="H18" i="1"/>
  <c r="J18" i="1"/>
  <c r="K18" i="1"/>
  <c r="M18" i="1"/>
  <c r="N18" i="1"/>
  <c r="D19" i="1"/>
  <c r="E19" i="1"/>
  <c r="G19" i="1"/>
  <c r="H19" i="1"/>
  <c r="J19" i="1"/>
  <c r="K19" i="1"/>
  <c r="M19" i="1"/>
  <c r="N19" i="1"/>
  <c r="D20" i="1"/>
  <c r="E20" i="1"/>
  <c r="G20" i="1"/>
  <c r="H20" i="1"/>
  <c r="J20" i="1"/>
  <c r="K20" i="1"/>
  <c r="M20" i="1"/>
  <c r="N20" i="1"/>
  <c r="D21" i="1"/>
  <c r="E21" i="1"/>
  <c r="G21" i="1"/>
  <c r="H21" i="1"/>
  <c r="J21" i="1"/>
  <c r="K21" i="1"/>
  <c r="M21" i="1"/>
  <c r="N21" i="1"/>
  <c r="D22" i="1"/>
  <c r="E22" i="1"/>
  <c r="G22" i="1"/>
  <c r="H22" i="1"/>
  <c r="J22" i="1"/>
  <c r="K22" i="1"/>
  <c r="M22" i="1"/>
  <c r="N22" i="1"/>
  <c r="D23" i="1"/>
  <c r="E23" i="1"/>
  <c r="G23" i="1"/>
  <c r="H23" i="1"/>
  <c r="J23" i="1"/>
  <c r="K23" i="1"/>
  <c r="M23" i="1"/>
  <c r="N23" i="1"/>
  <c r="E24" i="1"/>
  <c r="H24" i="1"/>
  <c r="K24" i="1"/>
  <c r="N24" i="1"/>
  <c r="D25" i="1"/>
  <c r="E25" i="1"/>
  <c r="G25" i="1"/>
  <c r="H25" i="1"/>
  <c r="J25" i="1"/>
  <c r="K25" i="1"/>
  <c r="M25" i="1"/>
  <c r="N25" i="1"/>
  <c r="D26" i="1"/>
  <c r="E26" i="1"/>
  <c r="G26" i="1"/>
  <c r="H26" i="1"/>
  <c r="J26" i="1"/>
  <c r="K26" i="1"/>
  <c r="M26" i="1"/>
  <c r="N26" i="1"/>
  <c r="D27" i="1"/>
  <c r="E27" i="1"/>
  <c r="G27" i="1"/>
  <c r="H27" i="1"/>
  <c r="J27" i="1"/>
  <c r="K27" i="1"/>
  <c r="M27" i="1"/>
  <c r="N27" i="1"/>
  <c r="D28" i="1"/>
  <c r="E28" i="1"/>
  <c r="G28" i="1"/>
  <c r="H28" i="1"/>
  <c r="J28" i="1"/>
  <c r="K28" i="1"/>
  <c r="M28" i="1"/>
  <c r="N28" i="1"/>
  <c r="D29" i="1"/>
  <c r="E29" i="1"/>
  <c r="G29" i="1"/>
  <c r="H29" i="1"/>
  <c r="J29" i="1"/>
  <c r="K29" i="1"/>
  <c r="M29" i="1"/>
  <c r="N29" i="1"/>
  <c r="D30" i="1"/>
  <c r="E30" i="1"/>
  <c r="G30" i="1"/>
  <c r="H30" i="1"/>
  <c r="J30" i="1"/>
  <c r="K30" i="1"/>
  <c r="M30" i="1"/>
  <c r="N30" i="1"/>
  <c r="D31" i="1"/>
  <c r="E31" i="1"/>
  <c r="G31" i="1"/>
  <c r="H31" i="1"/>
  <c r="J31" i="1"/>
  <c r="K31" i="1"/>
  <c r="M31" i="1"/>
  <c r="N31" i="1"/>
  <c r="E32" i="1"/>
  <c r="H32" i="1"/>
  <c r="K32" i="1"/>
  <c r="N32" i="1"/>
  <c r="D33" i="1"/>
  <c r="E33" i="1"/>
  <c r="G33" i="1"/>
  <c r="H33" i="1"/>
  <c r="J33" i="1"/>
  <c r="K33" i="1"/>
  <c r="M33" i="1"/>
  <c r="N33" i="1"/>
  <c r="D34" i="1"/>
  <c r="E34" i="1"/>
  <c r="G34" i="1"/>
  <c r="H34" i="1"/>
  <c r="J34" i="1"/>
  <c r="K34" i="1"/>
  <c r="M34" i="1"/>
  <c r="N34" i="1"/>
  <c r="D35" i="1"/>
  <c r="E35" i="1"/>
  <c r="G35" i="1"/>
  <c r="H35" i="1"/>
  <c r="J35" i="1"/>
  <c r="K35" i="1"/>
  <c r="M35" i="1"/>
  <c r="N35" i="1"/>
  <c r="D36" i="1"/>
  <c r="E36" i="1"/>
  <c r="G36" i="1"/>
  <c r="H36" i="1"/>
  <c r="J36" i="1"/>
  <c r="K36" i="1"/>
  <c r="M36" i="1"/>
  <c r="N36" i="1"/>
  <c r="D37" i="1"/>
  <c r="E37" i="1"/>
  <c r="G37" i="1"/>
  <c r="H37" i="1"/>
  <c r="J37" i="1"/>
  <c r="K37" i="1"/>
  <c r="M37" i="1"/>
  <c r="N37" i="1"/>
  <c r="E38" i="1"/>
  <c r="H38" i="1"/>
  <c r="K38" i="1"/>
  <c r="N38" i="1"/>
  <c r="D39" i="1"/>
  <c r="E39" i="1"/>
  <c r="G39" i="1"/>
  <c r="H39" i="1"/>
  <c r="J39" i="1"/>
  <c r="K39" i="1"/>
  <c r="M39" i="1"/>
  <c r="N39" i="1"/>
  <c r="D40" i="1"/>
  <c r="E40" i="1"/>
  <c r="G40" i="1"/>
  <c r="H40" i="1"/>
  <c r="J40" i="1"/>
  <c r="K40" i="1"/>
  <c r="M40" i="1"/>
  <c r="N40" i="1"/>
  <c r="D41" i="1"/>
  <c r="E41" i="1"/>
  <c r="G41" i="1"/>
  <c r="H41" i="1"/>
  <c r="J41" i="1"/>
  <c r="K41" i="1"/>
  <c r="M41" i="1"/>
  <c r="N41" i="1"/>
  <c r="D42" i="1"/>
  <c r="E42" i="1"/>
  <c r="G42" i="1"/>
  <c r="H42" i="1"/>
  <c r="J42" i="1"/>
  <c r="K42" i="1"/>
  <c r="M42" i="1"/>
  <c r="N42" i="1"/>
  <c r="E43" i="1"/>
  <c r="H43" i="1"/>
  <c r="K43" i="1"/>
  <c r="N43" i="1"/>
  <c r="D44" i="1"/>
  <c r="E44" i="1"/>
  <c r="G44" i="1"/>
  <c r="H44" i="1"/>
  <c r="J44" i="1"/>
  <c r="K44" i="1"/>
  <c r="M44" i="1"/>
  <c r="N44" i="1"/>
  <c r="D45" i="1"/>
  <c r="E45" i="1"/>
  <c r="G45" i="1"/>
  <c r="H45" i="1"/>
  <c r="J45" i="1"/>
  <c r="K45" i="1"/>
  <c r="M45" i="1"/>
  <c r="N45" i="1"/>
  <c r="D46" i="1"/>
  <c r="E46" i="1"/>
  <c r="G46" i="1"/>
  <c r="H46" i="1"/>
  <c r="J46" i="1"/>
  <c r="K46" i="1"/>
  <c r="M46" i="1"/>
  <c r="N46" i="1"/>
  <c r="D47" i="1"/>
  <c r="E47" i="1"/>
  <c r="G47" i="1"/>
  <c r="H47" i="1"/>
  <c r="J47" i="1"/>
  <c r="K47" i="1"/>
  <c r="M47" i="1"/>
  <c r="N47" i="1"/>
  <c r="D48" i="1"/>
  <c r="E48" i="1"/>
  <c r="G48" i="1"/>
  <c r="H48" i="1"/>
  <c r="J48" i="1"/>
  <c r="K48" i="1"/>
  <c r="M48" i="1"/>
  <c r="N48" i="1"/>
  <c r="D49" i="1"/>
  <c r="E49" i="1"/>
  <c r="G49" i="1"/>
  <c r="H49" i="1"/>
  <c r="J49" i="1"/>
  <c r="K49" i="1"/>
  <c r="M49" i="1"/>
  <c r="N49" i="1"/>
  <c r="D50" i="1"/>
  <c r="E50" i="1"/>
  <c r="G50" i="1"/>
  <c r="H50" i="1"/>
  <c r="J50" i="1"/>
  <c r="K50" i="1"/>
  <c r="M50" i="1"/>
  <c r="N50" i="1"/>
  <c r="D51" i="1"/>
  <c r="E51" i="1"/>
  <c r="G51" i="1"/>
  <c r="H51" i="1"/>
  <c r="J51" i="1"/>
  <c r="K51" i="1"/>
  <c r="M51" i="1"/>
  <c r="N51" i="1"/>
  <c r="E52" i="1"/>
  <c r="H52" i="1"/>
  <c r="K52" i="1"/>
  <c r="N52" i="1"/>
  <c r="D53" i="1"/>
  <c r="E53" i="1"/>
  <c r="G53" i="1"/>
  <c r="H53" i="1"/>
  <c r="J53" i="1"/>
  <c r="K53" i="1"/>
  <c r="M53" i="1"/>
  <c r="N53" i="1"/>
  <c r="D54" i="1"/>
  <c r="E54" i="1"/>
  <c r="G54" i="1"/>
  <c r="H54" i="1"/>
  <c r="J54" i="1"/>
  <c r="K54" i="1"/>
  <c r="M54" i="1"/>
  <c r="N54" i="1"/>
  <c r="D55" i="1"/>
  <c r="E55" i="1"/>
  <c r="G55" i="1"/>
  <c r="H55" i="1"/>
  <c r="J55" i="1"/>
  <c r="K55" i="1"/>
  <c r="M55" i="1"/>
  <c r="N55" i="1"/>
  <c r="D56" i="1"/>
  <c r="E56" i="1"/>
  <c r="G56" i="1"/>
  <c r="H56" i="1"/>
  <c r="J56" i="1"/>
  <c r="K56" i="1"/>
  <c r="M56" i="1"/>
  <c r="N56" i="1"/>
  <c r="D57" i="1"/>
  <c r="E57" i="1"/>
  <c r="G57" i="1"/>
  <c r="H57" i="1"/>
  <c r="J57" i="1"/>
  <c r="K57" i="1"/>
  <c r="C58" i="1"/>
  <c r="E58" i="1"/>
  <c r="F58" i="1" s="1"/>
  <c r="H58" i="1"/>
  <c r="I58" i="1" s="1"/>
  <c r="K58" i="1"/>
  <c r="L58" i="1" s="1"/>
  <c r="N58" i="1"/>
  <c r="O58" i="1" s="1"/>
  <c r="D59" i="1"/>
  <c r="E59" i="1"/>
  <c r="G59" i="1"/>
  <c r="H59" i="1"/>
  <c r="J59" i="1"/>
  <c r="K59" i="1"/>
  <c r="M59" i="1"/>
  <c r="N59" i="1"/>
  <c r="D60" i="1"/>
  <c r="E60" i="1"/>
  <c r="G60" i="1"/>
  <c r="H60" i="1"/>
  <c r="J60" i="1"/>
  <c r="K60" i="1"/>
  <c r="M60" i="1"/>
  <c r="N60" i="1"/>
  <c r="D61" i="1"/>
  <c r="E61" i="1"/>
  <c r="G61" i="1"/>
  <c r="H61" i="1"/>
  <c r="J61" i="1"/>
  <c r="K61" i="1"/>
  <c r="M61" i="1"/>
  <c r="N61" i="1"/>
  <c r="D62" i="1"/>
  <c r="E62" i="1"/>
  <c r="G62" i="1"/>
  <c r="H62" i="1"/>
  <c r="J62" i="1"/>
  <c r="K62" i="1"/>
  <c r="N62" i="1"/>
  <c r="D63" i="1"/>
  <c r="E63" i="1"/>
  <c r="G63" i="1"/>
  <c r="H63" i="1"/>
  <c r="J63" i="1"/>
  <c r="K63" i="1"/>
  <c r="M63" i="1"/>
  <c r="N63" i="1"/>
  <c r="D64" i="1"/>
  <c r="E64" i="1"/>
  <c r="G64" i="1"/>
  <c r="H64" i="1"/>
  <c r="J64" i="1"/>
  <c r="K64" i="1"/>
  <c r="M64" i="1"/>
  <c r="N64" i="1"/>
  <c r="D65" i="1"/>
  <c r="E65" i="1"/>
  <c r="G65" i="1"/>
  <c r="H65" i="1"/>
  <c r="J65" i="1"/>
  <c r="K65" i="1"/>
  <c r="M65" i="1"/>
  <c r="N65" i="1"/>
  <c r="D66" i="1"/>
  <c r="E66" i="1"/>
  <c r="G66" i="1"/>
  <c r="H66" i="1"/>
  <c r="J66" i="1"/>
  <c r="K66" i="1"/>
  <c r="M66" i="1"/>
  <c r="N66" i="1"/>
  <c r="D67" i="1"/>
  <c r="E67" i="1"/>
  <c r="G67" i="1"/>
  <c r="H67" i="1"/>
  <c r="J67" i="1"/>
  <c r="K67" i="1"/>
  <c r="M67" i="1"/>
  <c r="N67" i="1"/>
  <c r="D68" i="1"/>
  <c r="E68" i="1"/>
  <c r="G68" i="1"/>
  <c r="H68" i="1"/>
  <c r="J68" i="1"/>
  <c r="K68" i="1"/>
  <c r="M68" i="1"/>
  <c r="N68" i="1"/>
  <c r="D69" i="1"/>
  <c r="E69" i="1"/>
  <c r="G69" i="1"/>
  <c r="H69" i="1"/>
  <c r="J69" i="1"/>
  <c r="K69" i="1"/>
  <c r="M69" i="1"/>
  <c r="N69" i="1"/>
  <c r="D70" i="1"/>
  <c r="E70" i="1"/>
  <c r="G70" i="1"/>
  <c r="H70" i="1"/>
  <c r="J70" i="1"/>
  <c r="K70" i="1"/>
  <c r="B50" i="1" l="1"/>
  <c r="P50" i="1" s="1"/>
  <c r="F50" i="1" s="1"/>
  <c r="B42" i="1"/>
  <c r="P42" i="1" s="1"/>
  <c r="L42" i="1" s="1"/>
  <c r="B36" i="1"/>
  <c r="P36" i="1" s="1"/>
  <c r="B28" i="1"/>
  <c r="P28" i="1" s="1"/>
  <c r="I28" i="1" s="1"/>
  <c r="B66" i="1"/>
  <c r="P66" i="1" s="1"/>
  <c r="O66" i="1" s="1"/>
  <c r="M52" i="1"/>
  <c r="B48" i="1"/>
  <c r="P48" i="1" s="1"/>
  <c r="B54" i="1"/>
  <c r="P54" i="1" s="1"/>
  <c r="C54" i="1" s="1"/>
  <c r="F48" i="1"/>
  <c r="B70" i="1"/>
  <c r="P70" i="1" s="1"/>
  <c r="I70" i="1" s="1"/>
  <c r="B57" i="1"/>
  <c r="P57" i="1" s="1"/>
  <c r="L57" i="1" s="1"/>
  <c r="B56" i="1"/>
  <c r="P56" i="1" s="1"/>
  <c r="F56" i="1" s="1"/>
  <c r="D52" i="1"/>
  <c r="O36" i="1"/>
  <c r="O28" i="1"/>
  <c r="B69" i="1"/>
  <c r="P69" i="1" s="1"/>
  <c r="I69" i="1" s="1"/>
  <c r="B65" i="1"/>
  <c r="P65" i="1" s="1"/>
  <c r="F65" i="1" s="1"/>
  <c r="B61" i="1"/>
  <c r="P61" i="1" s="1"/>
  <c r="F61" i="1" s="1"/>
  <c r="M58" i="1"/>
  <c r="G58" i="1"/>
  <c r="J52" i="1"/>
  <c r="L50" i="1"/>
  <c r="B49" i="1"/>
  <c r="P49" i="1" s="1"/>
  <c r="O49" i="1" s="1"/>
  <c r="B46" i="1"/>
  <c r="P46" i="1" s="1"/>
  <c r="O46" i="1" s="1"/>
  <c r="B41" i="1"/>
  <c r="P41" i="1" s="1"/>
  <c r="L41" i="1" s="1"/>
  <c r="M38" i="1"/>
  <c r="G38" i="1"/>
  <c r="B37" i="1"/>
  <c r="P37" i="1" s="1"/>
  <c r="L37" i="1" s="1"/>
  <c r="M32" i="1"/>
  <c r="B33" i="1"/>
  <c r="P33" i="1" s="1"/>
  <c r="B29" i="1"/>
  <c r="P29" i="1" s="1"/>
  <c r="L29" i="1" s="1"/>
  <c r="B26" i="1"/>
  <c r="P26" i="1" s="1"/>
  <c r="L26" i="1" s="1"/>
  <c r="M24" i="1"/>
  <c r="B25" i="1"/>
  <c r="P25" i="1" s="1"/>
  <c r="F25" i="1" s="1"/>
  <c r="B21" i="1"/>
  <c r="P21" i="1" s="1"/>
  <c r="O21" i="1" s="1"/>
  <c r="B18" i="1"/>
  <c r="P18" i="1" s="1"/>
  <c r="O18" i="1" s="1"/>
  <c r="B17" i="1"/>
  <c r="P17" i="1" s="1"/>
  <c r="O17" i="1" s="1"/>
  <c r="M15" i="1"/>
  <c r="F69" i="1"/>
  <c r="F41" i="1"/>
  <c r="L18" i="1"/>
  <c r="L17" i="1"/>
  <c r="B68" i="1"/>
  <c r="P68" i="1" s="1"/>
  <c r="O68" i="1" s="1"/>
  <c r="B67" i="1"/>
  <c r="P67" i="1" s="1"/>
  <c r="F67" i="1" s="1"/>
  <c r="B64" i="1"/>
  <c r="P64" i="1" s="1"/>
  <c r="O64" i="1" s="1"/>
  <c r="B63" i="1"/>
  <c r="P63" i="1" s="1"/>
  <c r="F63" i="1" s="1"/>
  <c r="B62" i="1"/>
  <c r="P62" i="1" s="1"/>
  <c r="O62" i="1" s="1"/>
  <c r="B60" i="1"/>
  <c r="P60" i="1" s="1"/>
  <c r="O60" i="1" s="1"/>
  <c r="J58" i="1"/>
  <c r="D58" i="1"/>
  <c r="G52" i="1"/>
  <c r="J38" i="1"/>
  <c r="B40" i="1"/>
  <c r="P40" i="1" s="1"/>
  <c r="I40" i="1" s="1"/>
  <c r="D38" i="1"/>
  <c r="B35" i="1"/>
  <c r="P35" i="1" s="1"/>
  <c r="F35" i="1" s="1"/>
  <c r="D32" i="1"/>
  <c r="J32" i="1"/>
  <c r="B31" i="1"/>
  <c r="P31" i="1" s="1"/>
  <c r="F31" i="1" s="1"/>
  <c r="B30" i="1"/>
  <c r="P30" i="1" s="1"/>
  <c r="O30" i="1" s="1"/>
  <c r="B27" i="1"/>
  <c r="P27" i="1" s="1"/>
  <c r="L27" i="1" s="1"/>
  <c r="D24" i="1"/>
  <c r="J24" i="1"/>
  <c r="B23" i="1"/>
  <c r="P23" i="1" s="1"/>
  <c r="F23" i="1" s="1"/>
  <c r="B22" i="1"/>
  <c r="P22" i="1" s="1"/>
  <c r="L22" i="1" s="1"/>
  <c r="B20" i="1"/>
  <c r="P20" i="1" s="1"/>
  <c r="O20" i="1" s="1"/>
  <c r="B19" i="1"/>
  <c r="P19" i="1" s="1"/>
  <c r="L19" i="1" s="1"/>
  <c r="J15" i="1"/>
  <c r="D15" i="1"/>
  <c r="C57" i="1"/>
  <c r="I57" i="1"/>
  <c r="F57" i="1"/>
  <c r="I65" i="1"/>
  <c r="C65" i="1"/>
  <c r="O65" i="1"/>
  <c r="O54" i="1"/>
  <c r="I49" i="1"/>
  <c r="C48" i="1"/>
  <c r="L48" i="1"/>
  <c r="I48" i="1"/>
  <c r="O70" i="1"/>
  <c r="C68" i="1"/>
  <c r="O67" i="1"/>
  <c r="F66" i="1"/>
  <c r="C66" i="1"/>
  <c r="F64" i="1"/>
  <c r="C63" i="1"/>
  <c r="I63" i="1"/>
  <c r="C60" i="1"/>
  <c r="F60" i="1"/>
  <c r="C50" i="1"/>
  <c r="O50" i="1"/>
  <c r="B55" i="1"/>
  <c r="P55" i="1" s="1"/>
  <c r="F55" i="1" s="1"/>
  <c r="B53" i="1"/>
  <c r="B51" i="1"/>
  <c r="P51" i="1" s="1"/>
  <c r="I51" i="1" s="1"/>
  <c r="B45" i="1"/>
  <c r="P45" i="1" s="1"/>
  <c r="L45" i="1" s="1"/>
  <c r="G43" i="1"/>
  <c r="M43" i="1"/>
  <c r="C41" i="1"/>
  <c r="I41" i="1"/>
  <c r="I37" i="1"/>
  <c r="C26" i="1"/>
  <c r="F18" i="1"/>
  <c r="I17" i="1"/>
  <c r="I54" i="1"/>
  <c r="I50" i="1"/>
  <c r="B47" i="1"/>
  <c r="P47" i="1" s="1"/>
  <c r="F47" i="1" s="1"/>
  <c r="B59" i="1"/>
  <c r="O48" i="1"/>
  <c r="J43" i="1"/>
  <c r="D43" i="1"/>
  <c r="F42" i="1"/>
  <c r="I36" i="1"/>
  <c r="F36" i="1"/>
  <c r="C36" i="1"/>
  <c r="L36" i="1"/>
  <c r="I35" i="1"/>
  <c r="O31" i="1"/>
  <c r="F30" i="1"/>
  <c r="F28" i="1"/>
  <c r="C28" i="1"/>
  <c r="L28" i="1"/>
  <c r="I27" i="1"/>
  <c r="C27" i="1"/>
  <c r="O23" i="1"/>
  <c r="O22" i="1"/>
  <c r="F22" i="1"/>
  <c r="I19" i="1"/>
  <c r="C19" i="1"/>
  <c r="B34" i="1"/>
  <c r="P34" i="1" s="1"/>
  <c r="I34" i="1" s="1"/>
  <c r="G15" i="1"/>
  <c r="B14" i="1"/>
  <c r="B39" i="1"/>
  <c r="G32" i="1"/>
  <c r="G24" i="1"/>
  <c r="B44" i="1"/>
  <c r="B16" i="1"/>
  <c r="F33" i="1" l="1"/>
  <c r="L33" i="1"/>
  <c r="C23" i="1"/>
  <c r="L49" i="1"/>
  <c r="I31" i="1"/>
  <c r="F21" i="1"/>
  <c r="C70" i="1"/>
  <c r="O61" i="1"/>
  <c r="L61" i="1"/>
  <c r="I42" i="1"/>
  <c r="C35" i="1"/>
  <c r="C42" i="1"/>
  <c r="C17" i="1"/>
  <c r="M13" i="1"/>
  <c r="C62" i="1"/>
  <c r="L66" i="1"/>
  <c r="F68" i="1"/>
  <c r="F70" i="1"/>
  <c r="C61" i="1"/>
  <c r="L56" i="1"/>
  <c r="L30" i="1"/>
  <c r="L65" i="1"/>
  <c r="O42" i="1"/>
  <c r="I66" i="1"/>
  <c r="I21" i="1"/>
  <c r="L70" i="1"/>
  <c r="F49" i="1"/>
  <c r="J13" i="1"/>
  <c r="I29" i="1"/>
  <c r="F29" i="1"/>
  <c r="I26" i="1"/>
  <c r="O40" i="1"/>
  <c r="G13" i="1"/>
  <c r="L20" i="1"/>
  <c r="C31" i="1"/>
  <c r="L40" i="1"/>
  <c r="I46" i="1"/>
  <c r="F45" i="1"/>
  <c r="C18" i="1"/>
  <c r="B24" i="1"/>
  <c r="P24" i="1" s="1"/>
  <c r="O37" i="1"/>
  <c r="L54" i="1"/>
  <c r="F62" i="1"/>
  <c r="L64" i="1"/>
  <c r="L46" i="1"/>
  <c r="F54" i="1"/>
  <c r="O69" i="1"/>
  <c r="C56" i="1"/>
  <c r="F19" i="1"/>
  <c r="L31" i="1"/>
  <c r="L69" i="1"/>
  <c r="O26" i="1"/>
  <c r="C20" i="1"/>
  <c r="C40" i="1"/>
  <c r="L25" i="1"/>
  <c r="F26" i="1"/>
  <c r="C37" i="1"/>
  <c r="C64" i="1"/>
  <c r="C46" i="1"/>
  <c r="C69" i="1"/>
  <c r="F20" i="1"/>
  <c r="L35" i="1"/>
  <c r="I18" i="1"/>
  <c r="I64" i="1"/>
  <c r="I20" i="1"/>
  <c r="F40" i="1"/>
  <c r="D13" i="1"/>
  <c r="F37" i="1"/>
  <c r="F46" i="1"/>
  <c r="I56" i="1"/>
  <c r="L23" i="1"/>
  <c r="L67" i="1"/>
  <c r="L63" i="1"/>
  <c r="I22" i="1"/>
  <c r="I62" i="1"/>
  <c r="O19" i="1"/>
  <c r="C22" i="1"/>
  <c r="O27" i="1"/>
  <c r="C30" i="1"/>
  <c r="O35" i="1"/>
  <c r="O56" i="1"/>
  <c r="F17" i="1"/>
  <c r="C21" i="1"/>
  <c r="C29" i="1"/>
  <c r="O41" i="1"/>
  <c r="F51" i="1"/>
  <c r="L62" i="1"/>
  <c r="O63" i="1"/>
  <c r="I67" i="1"/>
  <c r="L68" i="1"/>
  <c r="C49" i="1"/>
  <c r="I61" i="1"/>
  <c r="L21" i="1"/>
  <c r="F27" i="1"/>
  <c r="I23" i="1"/>
  <c r="O29" i="1"/>
  <c r="I30" i="1"/>
  <c r="I60" i="1"/>
  <c r="I68" i="1"/>
  <c r="L60" i="1"/>
  <c r="C67" i="1"/>
  <c r="P39" i="1"/>
  <c r="B38" i="1"/>
  <c r="P38" i="1" s="1"/>
  <c r="C24" i="1"/>
  <c r="L24" i="1"/>
  <c r="B32" i="1"/>
  <c r="P32" i="1" s="1"/>
  <c r="C45" i="1"/>
  <c r="I45" i="1"/>
  <c r="O45" i="1"/>
  <c r="P53" i="1"/>
  <c r="B52" i="1"/>
  <c r="P52" i="1" s="1"/>
  <c r="C34" i="1"/>
  <c r="O34" i="1"/>
  <c r="F34" i="1"/>
  <c r="L34" i="1"/>
  <c r="O55" i="1"/>
  <c r="C55" i="1"/>
  <c r="L55" i="1"/>
  <c r="B15" i="1"/>
  <c r="P15" i="1" s="1"/>
  <c r="P16" i="1"/>
  <c r="I55" i="1"/>
  <c r="B58" i="1"/>
  <c r="P59" i="1"/>
  <c r="B43" i="1"/>
  <c r="P43" i="1" s="1"/>
  <c r="P44" i="1"/>
  <c r="P14" i="1"/>
  <c r="F14" i="1" s="1"/>
  <c r="C47" i="1"/>
  <c r="I47" i="1"/>
  <c r="O47" i="1"/>
  <c r="C25" i="1"/>
  <c r="I25" i="1"/>
  <c r="C33" i="1"/>
  <c r="O33" i="1"/>
  <c r="I33" i="1"/>
  <c r="O51" i="1"/>
  <c r="C51" i="1"/>
  <c r="L51" i="1"/>
  <c r="O25" i="1"/>
  <c r="L47" i="1"/>
  <c r="O24" i="1" l="1"/>
  <c r="F24" i="1"/>
  <c r="I24" i="1"/>
  <c r="C16" i="1"/>
  <c r="L16" i="1"/>
  <c r="F16" i="1"/>
  <c r="O16" i="1"/>
  <c r="I16" i="1"/>
  <c r="O59" i="1"/>
  <c r="C59" i="1"/>
  <c r="I59" i="1"/>
  <c r="L59" i="1"/>
  <c r="F59" i="1"/>
  <c r="C52" i="1"/>
  <c r="F52" i="1"/>
  <c r="L52" i="1"/>
  <c r="I52" i="1"/>
  <c r="O52" i="1"/>
  <c r="C44" i="1"/>
  <c r="L44" i="1"/>
  <c r="I44" i="1"/>
  <c r="F44" i="1"/>
  <c r="O44" i="1"/>
  <c r="I43" i="1"/>
  <c r="C43" i="1"/>
  <c r="O43" i="1"/>
  <c r="F43" i="1"/>
  <c r="L43" i="1"/>
  <c r="C14" i="1"/>
  <c r="L14" i="1"/>
  <c r="O14" i="1"/>
  <c r="I14" i="1"/>
  <c r="I15" i="1"/>
  <c r="C15" i="1"/>
  <c r="O15" i="1"/>
  <c r="L15" i="1"/>
  <c r="F15" i="1"/>
  <c r="C38" i="1"/>
  <c r="F38" i="1"/>
  <c r="I38" i="1"/>
  <c r="O38" i="1"/>
  <c r="L38" i="1"/>
  <c r="B13" i="1"/>
  <c r="P13" i="1" s="1"/>
  <c r="C13" i="1" s="1"/>
  <c r="I53" i="1"/>
  <c r="C53" i="1"/>
  <c r="L53" i="1"/>
  <c r="O53" i="1"/>
  <c r="F53" i="1"/>
  <c r="I32" i="1"/>
  <c r="F32" i="1"/>
  <c r="C32" i="1"/>
  <c r="L32" i="1"/>
  <c r="O32" i="1"/>
  <c r="I39" i="1"/>
  <c r="C39" i="1"/>
  <c r="O39" i="1"/>
  <c r="F39" i="1"/>
  <c r="L39" i="1"/>
  <c r="O13" i="1" l="1"/>
  <c r="I13" i="1"/>
  <c r="L13" i="1"/>
  <c r="F13" i="1"/>
</calcChain>
</file>

<file path=xl/sharedStrings.xml><?xml version="1.0" encoding="utf-8"?>
<sst xmlns="http://schemas.openxmlformats.org/spreadsheetml/2006/main" count="82" uniqueCount="78">
  <si>
    <t>Чаткал</t>
  </si>
  <si>
    <t>Сузакский</t>
  </si>
  <si>
    <t>Токтогул</t>
  </si>
  <si>
    <t>Ноокенский</t>
  </si>
  <si>
    <t>Аксыйский</t>
  </si>
  <si>
    <t>Ала-Букинский</t>
  </si>
  <si>
    <t>г.Майлуу-Суу</t>
  </si>
  <si>
    <t>г. Сулюкта</t>
  </si>
  <si>
    <t>Лейлекский</t>
  </si>
  <si>
    <t>Кадамжайский</t>
  </si>
  <si>
    <t>Баткенский</t>
  </si>
  <si>
    <t>Баткенская обл.</t>
  </si>
  <si>
    <t>г. Ош</t>
  </si>
  <si>
    <t>Узгенский</t>
  </si>
  <si>
    <t>Наукатский</t>
  </si>
  <si>
    <t>Кара-Суйский</t>
  </si>
  <si>
    <t>Араванский</t>
  </si>
  <si>
    <t>Алайский</t>
  </si>
  <si>
    <t>Ошская обл.</t>
  </si>
  <si>
    <t>Манасский</t>
  </si>
  <si>
    <t>Таласский</t>
  </si>
  <si>
    <t>Таласская обл.</t>
  </si>
  <si>
    <t>Нарынский</t>
  </si>
  <si>
    <t>Кочкорский</t>
  </si>
  <si>
    <t>Жумгальский</t>
  </si>
  <si>
    <t>Нарынская обл.</t>
  </si>
  <si>
    <t>Тюпский</t>
  </si>
  <si>
    <t>Тонский</t>
  </si>
  <si>
    <t>Джеты-Огуз</t>
  </si>
  <si>
    <t>Ак-суу</t>
  </si>
  <si>
    <t>Балыкчы</t>
  </si>
  <si>
    <t>Каракол</t>
  </si>
  <si>
    <t>Чуйский</t>
  </si>
  <si>
    <t>Сокулукский</t>
  </si>
  <si>
    <t>Панфиловский</t>
  </si>
  <si>
    <t>Московский</t>
  </si>
  <si>
    <t>Кеминский</t>
  </si>
  <si>
    <t>Жайылский</t>
  </si>
  <si>
    <t>Аламудунский</t>
  </si>
  <si>
    <t>Чуйская обл.</t>
  </si>
  <si>
    <t>г. Бишкек</t>
  </si>
  <si>
    <t>Всего по республике</t>
  </si>
  <si>
    <r>
      <t>на 01.01.</t>
    </r>
    <r>
      <rPr>
        <b/>
        <sz val="16"/>
        <rFont val="Times New Roman"/>
        <family val="1"/>
        <charset val="204"/>
      </rPr>
      <t>2009</t>
    </r>
  </si>
  <si>
    <r>
      <t>на 01.01.</t>
    </r>
    <r>
      <rPr>
        <b/>
        <sz val="16"/>
        <rFont val="Times New Roman"/>
        <family val="1"/>
        <charset val="204"/>
      </rPr>
      <t>2008</t>
    </r>
  </si>
  <si>
    <r>
      <t>на 01.01.</t>
    </r>
    <r>
      <rPr>
        <b/>
        <sz val="16"/>
        <rFont val="Times New Roman"/>
        <family val="1"/>
        <charset val="204"/>
      </rPr>
      <t>2007</t>
    </r>
  </si>
  <si>
    <r>
      <t>на 01.01.</t>
    </r>
    <r>
      <rPr>
        <b/>
        <sz val="16"/>
        <rFont val="Times New Roman"/>
        <family val="1"/>
        <charset val="204"/>
      </rPr>
      <t>2006</t>
    </r>
  </si>
  <si>
    <r>
      <t>на 01.01.</t>
    </r>
    <r>
      <rPr>
        <b/>
        <sz val="16"/>
        <rFont val="Times New Roman"/>
        <family val="1"/>
        <charset val="204"/>
      </rPr>
      <t>2005</t>
    </r>
  </si>
  <si>
    <t>Средний размер пенсии без компенсации за эл.энергию,  сом.</t>
  </si>
  <si>
    <t>в том числе</t>
  </si>
  <si>
    <t>Средний размер пенсии, сом.</t>
  </si>
  <si>
    <t>Регионы</t>
  </si>
  <si>
    <t>Средний размер пенсии  с учетом компенса-ции за эл.энергию, сом.</t>
  </si>
  <si>
    <t>кол-во пенсио-неров по инвалид., чел.</t>
  </si>
  <si>
    <t>кол-во пенсио-неров по возрасту, чел.</t>
  </si>
  <si>
    <t>Средний размер пенсии с учетом компенса-ции за эл. энергию, сом.</t>
  </si>
  <si>
    <t>кол-во пенсио-неров военно-служащих, чел.</t>
  </si>
  <si>
    <t>средний размер компен-сации за эл.энер-гию, сом.</t>
  </si>
  <si>
    <t xml:space="preserve">Сведения  о количестве пенсионеров и размерах пенсии на 31.12.2015г. по данным 94-СОЦ </t>
  </si>
  <si>
    <t>ВСЕГО кол-во пенсио-неров, чел.</t>
  </si>
  <si>
    <t>Чон-Алайский</t>
  </si>
  <si>
    <t>Иссык-Кульская обл.</t>
  </si>
  <si>
    <t>Жалалабатская обл.</t>
  </si>
  <si>
    <t>Иссык-Кульский</t>
  </si>
  <si>
    <t>Ысык-Атинский</t>
  </si>
  <si>
    <t>Ак-Талинский</t>
  </si>
  <si>
    <t>Ат-Баши</t>
  </si>
  <si>
    <t>Бакай-Атинский</t>
  </si>
  <si>
    <t>Кара-Буринский</t>
  </si>
  <si>
    <t>Кара-Кульджа</t>
  </si>
  <si>
    <t>г. Кызыл-Кия</t>
  </si>
  <si>
    <t>г. Джалал-Абад</t>
  </si>
  <si>
    <t>г. Кара-Куль</t>
  </si>
  <si>
    <t>г. Таш-Кумыр</t>
  </si>
  <si>
    <t>Базар-Коргонский</t>
  </si>
  <si>
    <t>Тогуз-Тороузский</t>
  </si>
  <si>
    <t>кол-во пенсио-неров по утере кормиль-ца, чел.</t>
  </si>
  <si>
    <t>Средний размер пенсии с учетом компенса- ции за эл.энергию, сом.</t>
  </si>
  <si>
    <t>Начальник  отдела   анализа и отчетности  по    выплате    пенсий                                                       Тогузбаева Дж.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</si>
</sst>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_-* #,##0_р_._-;\-* #,##0_р_._-;_-* &quot;-&quot;?_р_._-;_-@_-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36"/>
      <name val="ту"/>
      <charset val="204"/>
    </font>
    <font>
      <sz val="10"/>
      <name val="ту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horizontal="right"/>
    </xf>
    <xf numFmtId="0" fontId="0" fillId="4" borderId="0" xfId="0" applyFill="1"/>
    <xf numFmtId="1" fontId="0" fillId="0" borderId="0" xfId="0" applyNumberFormat="1"/>
    <xf numFmtId="1" fontId="4" fillId="0" borderId="0" xfId="0" applyNumberFormat="1" applyFont="1"/>
    <xf numFmtId="0" fontId="4" fillId="0" borderId="0" xfId="0" applyFont="1"/>
    <xf numFmtId="164" fontId="5" fillId="0" borderId="0" xfId="1" applyNumberFormat="1" applyFont="1" applyBorder="1" applyAlignment="1">
      <alignment horizontal="center"/>
    </xf>
    <xf numFmtId="0" fontId="0" fillId="2" borderId="0" xfId="0" applyFill="1"/>
    <xf numFmtId="164" fontId="5" fillId="2" borderId="0" xfId="1" applyNumberFormat="1" applyFont="1" applyFill="1" applyBorder="1" applyAlignment="1">
      <alignment horizontal="center"/>
    </xf>
    <xf numFmtId="0" fontId="0" fillId="6" borderId="0" xfId="0" applyFill="1"/>
    <xf numFmtId="0" fontId="4" fillId="2" borderId="0" xfId="0" applyFont="1" applyFill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8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/>
    <xf numFmtId="0" fontId="7" fillId="0" borderId="1" xfId="0" applyFont="1" applyBorder="1" applyAlignment="1">
      <alignment horizontal="center" readingOrder="1"/>
    </xf>
    <xf numFmtId="0" fontId="6" fillId="0" borderId="1" xfId="0" applyFont="1" applyBorder="1" applyAlignment="1">
      <alignment horizontal="center" readingOrder="1"/>
    </xf>
    <xf numFmtId="0" fontId="0" fillId="0" borderId="0" xfId="0" applyAlignment="1">
      <alignment readingOrder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readingOrder="1"/>
    </xf>
    <xf numFmtId="0" fontId="17" fillId="4" borderId="6" xfId="0" applyFont="1" applyFill="1" applyBorder="1" applyAlignment="1">
      <alignment vertical="center" wrapText="1"/>
    </xf>
    <xf numFmtId="41" fontId="17" fillId="4" borderId="1" xfId="0" applyNumberFormat="1" applyFont="1" applyFill="1" applyBorder="1" applyAlignment="1">
      <alignment horizontal="center" vertical="center"/>
    </xf>
    <xf numFmtId="41" fontId="17" fillId="4" borderId="1" xfId="0" applyNumberFormat="1" applyFont="1" applyFill="1" applyBorder="1" applyAlignment="1">
      <alignment horizontal="right" vertical="center" shrinkToFit="1"/>
    </xf>
    <xf numFmtId="41" fontId="17" fillId="4" borderId="1" xfId="0" applyNumberFormat="1" applyFont="1" applyFill="1" applyBorder="1" applyAlignment="1">
      <alignment horizontal="center" vertical="center" readingOrder="1"/>
    </xf>
    <xf numFmtId="0" fontId="17" fillId="2" borderId="5" xfId="2" applyFont="1" applyFill="1" applyBorder="1" applyAlignment="1">
      <alignment vertical="center"/>
    </xf>
    <xf numFmtId="41" fontId="17" fillId="2" borderId="1" xfId="1" applyNumberFormat="1" applyFont="1" applyFill="1" applyBorder="1" applyAlignment="1">
      <alignment horizontal="center" vertical="center"/>
    </xf>
    <xf numFmtId="41" fontId="18" fillId="2" borderId="1" xfId="1" applyNumberFormat="1" applyFont="1" applyFill="1" applyBorder="1" applyAlignment="1">
      <alignment horizontal="center" vertical="center"/>
    </xf>
    <xf numFmtId="41" fontId="18" fillId="2" borderId="1" xfId="1" applyNumberFormat="1" applyFont="1" applyFill="1" applyBorder="1" applyAlignment="1">
      <alignment horizontal="center" vertical="center" readingOrder="1"/>
    </xf>
    <xf numFmtId="0" fontId="17" fillId="4" borderId="4" xfId="2" applyFont="1" applyFill="1" applyBorder="1" applyAlignment="1">
      <alignment vertical="center"/>
    </xf>
    <xf numFmtId="41" fontId="17" fillId="4" borderId="1" xfId="1" applyNumberFormat="1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vertical="center"/>
    </xf>
    <xf numFmtId="41" fontId="17" fillId="0" borderId="1" xfId="1" applyNumberFormat="1" applyFont="1" applyBorder="1" applyAlignment="1">
      <alignment horizontal="center" vertical="center"/>
    </xf>
    <xf numFmtId="41" fontId="18" fillId="0" borderId="1" xfId="1" applyNumberFormat="1" applyFont="1" applyBorder="1" applyAlignment="1">
      <alignment horizontal="center" vertical="center"/>
    </xf>
    <xf numFmtId="41" fontId="18" fillId="0" borderId="1" xfId="1" applyNumberFormat="1" applyFont="1" applyBorder="1" applyAlignment="1">
      <alignment horizontal="right" readingOrder="1"/>
    </xf>
    <xf numFmtId="41" fontId="18" fillId="0" borderId="1" xfId="1" applyNumberFormat="1" applyFont="1" applyBorder="1" applyAlignment="1">
      <alignment horizontal="center" vertical="center" readingOrder="1"/>
    </xf>
    <xf numFmtId="0" fontId="18" fillId="3" borderId="4" xfId="2" applyFont="1" applyFill="1" applyBorder="1" applyAlignment="1">
      <alignment vertical="center"/>
    </xf>
    <xf numFmtId="0" fontId="18" fillId="0" borderId="3" xfId="2" applyFont="1" applyFill="1" applyBorder="1" applyAlignment="1">
      <alignment vertical="center"/>
    </xf>
    <xf numFmtId="0" fontId="18" fillId="3" borderId="3" xfId="2" applyFont="1" applyFill="1" applyBorder="1" applyAlignment="1">
      <alignment vertical="center"/>
    </xf>
    <xf numFmtId="41" fontId="17" fillId="0" borderId="1" xfId="0" applyNumberFormat="1" applyFont="1" applyBorder="1" applyAlignment="1">
      <alignment horizontal="center" vertical="center"/>
    </xf>
    <xf numFmtId="41" fontId="18" fillId="0" borderId="1" xfId="0" applyNumberFormat="1" applyFont="1" applyBorder="1" applyAlignment="1">
      <alignment horizontal="center" vertical="center"/>
    </xf>
    <xf numFmtId="41" fontId="18" fillId="0" borderId="1" xfId="0" applyNumberFormat="1" applyFont="1" applyBorder="1" applyAlignment="1">
      <alignment horizontal="center" vertical="center" readingOrder="1"/>
    </xf>
    <xf numFmtId="0" fontId="17" fillId="4" borderId="3" xfId="2" applyFont="1" applyFill="1" applyBorder="1" applyAlignment="1">
      <alignment vertical="center"/>
    </xf>
    <xf numFmtId="41" fontId="18" fillId="0" borderId="1" xfId="0" applyNumberFormat="1" applyFont="1" applyBorder="1" applyAlignment="1">
      <alignment horizontal="left" vertical="center" readingOrder="1"/>
    </xf>
    <xf numFmtId="0" fontId="17" fillId="2" borderId="3" xfId="2" applyFont="1" applyFill="1" applyBorder="1" applyAlignment="1">
      <alignment vertical="center"/>
    </xf>
    <xf numFmtId="41" fontId="17" fillId="2" borderId="1" xfId="0" applyNumberFormat="1" applyFont="1" applyFill="1" applyBorder="1" applyAlignment="1">
      <alignment horizontal="center" vertical="center"/>
    </xf>
    <xf numFmtId="41" fontId="18" fillId="2" borderId="1" xfId="0" applyNumberFormat="1" applyFont="1" applyFill="1" applyBorder="1" applyAlignment="1">
      <alignment horizontal="center" vertical="center"/>
    </xf>
    <xf numFmtId="41" fontId="18" fillId="2" borderId="1" xfId="1" applyNumberFormat="1" applyFont="1" applyFill="1" applyBorder="1" applyAlignment="1">
      <alignment horizontal="right" readingOrder="1"/>
    </xf>
    <xf numFmtId="41" fontId="18" fillId="2" borderId="1" xfId="0" applyNumberFormat="1" applyFont="1" applyFill="1" applyBorder="1" applyAlignment="1">
      <alignment horizontal="center" vertical="center" readingOrder="1"/>
    </xf>
    <xf numFmtId="0" fontId="18" fillId="3" borderId="2" xfId="2" applyFont="1" applyFill="1" applyBorder="1" applyAlignment="1">
      <alignment vertical="center"/>
    </xf>
    <xf numFmtId="41" fontId="17" fillId="4" borderId="1" xfId="1" applyNumberFormat="1" applyFont="1" applyFill="1" applyBorder="1" applyAlignment="1">
      <alignment horizontal="right" readingOrder="1"/>
    </xf>
    <xf numFmtId="41" fontId="17" fillId="4" borderId="1" xfId="1" applyNumberFormat="1" applyFont="1" applyFill="1" applyBorder="1" applyAlignment="1">
      <alignment horizontal="center" vertical="center" readingOrder="1"/>
    </xf>
    <xf numFmtId="164" fontId="8" fillId="2" borderId="0" xfId="1" applyNumberFormat="1" applyFont="1" applyFill="1" applyBorder="1" applyAlignment="1">
      <alignment horizontal="center"/>
    </xf>
    <xf numFmtId="1" fontId="10" fillId="2" borderId="0" xfId="0" applyNumberFormat="1" applyFont="1" applyFill="1"/>
    <xf numFmtId="0" fontId="9" fillId="2" borderId="0" xfId="0" applyFont="1" applyFill="1"/>
    <xf numFmtId="0" fontId="9" fillId="5" borderId="0" xfId="0" applyFont="1" applyFill="1"/>
    <xf numFmtId="1" fontId="17" fillId="4" borderId="1" xfId="0" applyNumberFormat="1" applyFont="1" applyFill="1" applyBorder="1" applyAlignment="1">
      <alignment horizontal="center" vertical="center" readingOrder="1"/>
    </xf>
    <xf numFmtId="0" fontId="9" fillId="0" borderId="0" xfId="0" applyFont="1"/>
    <xf numFmtId="1" fontId="9" fillId="0" borderId="0" xfId="0" applyNumberFormat="1" applyFont="1"/>
    <xf numFmtId="41" fontId="17" fillId="4" borderId="1" xfId="0" applyNumberFormat="1" applyFont="1" applyFill="1" applyBorder="1" applyAlignment="1">
      <alignment horizontal="right" vertical="center" readingOrder="1"/>
    </xf>
    <xf numFmtId="0" fontId="9" fillId="4" borderId="0" xfId="0" applyFont="1" applyFill="1"/>
    <xf numFmtId="0" fontId="15" fillId="0" borderId="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left"/>
    </xf>
  </cellXfs>
  <cellStyles count="5">
    <cellStyle name="Normal 2" xfId="3"/>
    <cellStyle name="Денежный" xfId="1" builtinId="4"/>
    <cellStyle name="Обычный" xfId="0" builtinId="0"/>
    <cellStyle name="Обычный 2" xfId="2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56;&#1077;&#1089;&#1087;&#1091;&#1073;&#1083;&#1080;&#1082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54;&#1096;%20&#1086;&#1073;&#108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54;&#1096;%20&#1086;&#1073;&#1083;%201-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75;.&#1054;&#109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41;&#1072;&#1090;&#1082;&#1077;&#108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46;-&#1040;&#1073;&#1072;&#107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46;-&#1040;&#1073;&#1072;&#1076;%201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56;&#1077;&#1089;&#1087;&#1091;&#1073;&#1083;&#1080;&#1082;&#1072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41;&#1080;&#1096;&#1082;&#1077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63;&#1091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63;&#1091;&#1081;%201-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67;-&#1050;&#1091;&#1083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67;-&#1050;&#1091;&#1083;&#1100;%201-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53;&#1072;&#1088;&#1099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4%20&#1057;&#1054;&#1062;%20&#1053;&#1054;&#1042;&#1067;&#1049;/&#1058;&#1072;&#1083;&#1072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шкек"/>
      <sheetName val="Чуй"/>
      <sheetName val="И-Куль"/>
      <sheetName val="Нарын"/>
      <sheetName val="Талас"/>
      <sheetName val="г.Ош"/>
      <sheetName val="Ош обл"/>
      <sheetName val="Дж-Абад"/>
      <sheetName val="Баткен"/>
      <sheetName val="Республ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>
            <v>4510</v>
          </cell>
        </row>
        <row r="11">
          <cell r="G11">
            <v>4900</v>
          </cell>
        </row>
        <row r="70">
          <cell r="G70">
            <v>3523</v>
          </cell>
        </row>
        <row r="85">
          <cell r="G85">
            <v>2976</v>
          </cell>
        </row>
        <row r="93">
          <cell r="G93">
            <v>5787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й"/>
      <sheetName val="Араван"/>
      <sheetName val="К-Кулжа"/>
      <sheetName val="К-Суу"/>
      <sheetName val="Ноокат"/>
      <sheetName val="Узген"/>
      <sheetName val="Ч-Алай"/>
      <sheetName val="Обл"/>
    </sheetNames>
    <sheetDataSet>
      <sheetData sheetId="0">
        <row r="6">
          <cell r="G6">
            <v>4394</v>
          </cell>
        </row>
        <row r="11">
          <cell r="C11">
            <v>8329</v>
          </cell>
          <cell r="G11">
            <v>4636</v>
          </cell>
        </row>
        <row r="70">
          <cell r="C70">
            <v>1216</v>
          </cell>
          <cell r="G70">
            <v>3423</v>
          </cell>
        </row>
        <row r="85">
          <cell r="C85">
            <v>691</v>
          </cell>
          <cell r="G85">
            <v>3190</v>
          </cell>
        </row>
        <row r="93">
          <cell r="C93">
            <v>14</v>
          </cell>
          <cell r="G93">
            <v>4043</v>
          </cell>
        </row>
      </sheetData>
      <sheetData sheetId="1">
        <row r="6">
          <cell r="G6">
            <v>4110</v>
          </cell>
        </row>
        <row r="11">
          <cell r="C11">
            <v>9271</v>
          </cell>
          <cell r="G11">
            <v>4449</v>
          </cell>
        </row>
        <row r="70">
          <cell r="C70">
            <v>2499</v>
          </cell>
          <cell r="G70">
            <v>3269</v>
          </cell>
        </row>
        <row r="85">
          <cell r="C85">
            <v>830</v>
          </cell>
          <cell r="G85">
            <v>2855</v>
          </cell>
        </row>
        <row r="93">
          <cell r="C93">
            <v>24</v>
          </cell>
          <cell r="G93">
            <v>4146</v>
          </cell>
        </row>
      </sheetData>
      <sheetData sheetId="2">
        <row r="6">
          <cell r="G6">
            <v>4241</v>
          </cell>
        </row>
        <row r="11">
          <cell r="C11">
            <v>7730</v>
          </cell>
          <cell r="G11">
            <v>4532</v>
          </cell>
        </row>
        <row r="70">
          <cell r="C70">
            <v>2370</v>
          </cell>
          <cell r="G70">
            <v>3754</v>
          </cell>
        </row>
        <row r="85">
          <cell r="C85">
            <v>998</v>
          </cell>
          <cell r="G85">
            <v>3147</v>
          </cell>
        </row>
        <row r="93">
          <cell r="C93">
            <v>22</v>
          </cell>
          <cell r="G93">
            <v>4219</v>
          </cell>
        </row>
      </sheetData>
      <sheetData sheetId="3">
        <row r="6">
          <cell r="G6">
            <v>4078</v>
          </cell>
        </row>
        <row r="11">
          <cell r="C11">
            <v>23426</v>
          </cell>
          <cell r="G11">
            <v>4498</v>
          </cell>
        </row>
        <row r="70">
          <cell r="C70">
            <v>7550</v>
          </cell>
          <cell r="G70">
            <v>3235</v>
          </cell>
        </row>
        <row r="85">
          <cell r="C85">
            <v>2877</v>
          </cell>
          <cell r="G85">
            <v>2878</v>
          </cell>
        </row>
        <row r="93">
          <cell r="C93">
            <v>67</v>
          </cell>
          <cell r="G93">
            <v>3752</v>
          </cell>
        </row>
      </sheetData>
      <sheetData sheetId="4">
        <row r="6">
          <cell r="G6">
            <v>4250.3623500711528</v>
          </cell>
        </row>
        <row r="11">
          <cell r="C11">
            <v>18410</v>
          </cell>
          <cell r="G11">
            <v>4612</v>
          </cell>
        </row>
        <row r="70">
          <cell r="C70">
            <v>4319</v>
          </cell>
          <cell r="G70">
            <v>3324</v>
          </cell>
        </row>
        <row r="85">
          <cell r="C85">
            <v>1816</v>
          </cell>
          <cell r="G85">
            <v>2826</v>
          </cell>
        </row>
        <row r="93">
          <cell r="C93">
            <v>50</v>
          </cell>
          <cell r="G93">
            <v>2899</v>
          </cell>
        </row>
      </sheetData>
      <sheetData sheetId="5">
        <row r="6">
          <cell r="G6">
            <v>3849</v>
          </cell>
        </row>
        <row r="11">
          <cell r="C11">
            <v>16657</v>
          </cell>
          <cell r="G11">
            <v>4061</v>
          </cell>
        </row>
        <row r="70">
          <cell r="C70">
            <v>4732</v>
          </cell>
          <cell r="G70">
            <v>3429</v>
          </cell>
        </row>
        <row r="85">
          <cell r="C85">
            <v>1480</v>
          </cell>
          <cell r="G85">
            <v>2801</v>
          </cell>
        </row>
        <row r="93">
          <cell r="C93">
            <v>23</v>
          </cell>
          <cell r="G93">
            <v>3827</v>
          </cell>
        </row>
      </sheetData>
      <sheetData sheetId="6">
        <row r="6">
          <cell r="G6">
            <v>4653.0323058073991</v>
          </cell>
        </row>
        <row r="11">
          <cell r="C11">
            <v>3264</v>
          </cell>
          <cell r="G11">
            <v>4899.2242463235289</v>
          </cell>
        </row>
        <row r="70">
          <cell r="C70">
            <v>529</v>
          </cell>
          <cell r="G70">
            <v>3570.9319470699434</v>
          </cell>
        </row>
        <row r="85">
          <cell r="C85">
            <v>287</v>
          </cell>
          <cell r="G85">
            <v>3856.0414634146337</v>
          </cell>
        </row>
        <row r="93">
          <cell r="C93">
            <v>1</v>
          </cell>
          <cell r="G93">
            <v>2250</v>
          </cell>
        </row>
      </sheetData>
      <sheetData sheetId="7">
        <row r="6">
          <cell r="G6">
            <v>4135</v>
          </cell>
        </row>
        <row r="11">
          <cell r="G11">
            <v>4465</v>
          </cell>
        </row>
        <row r="70">
          <cell r="G70">
            <v>3365</v>
          </cell>
        </row>
        <row r="85">
          <cell r="G85">
            <v>2938</v>
          </cell>
        </row>
        <row r="93">
          <cell r="G93">
            <v>3660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й-1"/>
      <sheetName val="Араван-1"/>
      <sheetName val="К-Кулжа-1"/>
      <sheetName val="К-Суу-1"/>
      <sheetName val="Ноокат-1"/>
      <sheetName val="Узген-1"/>
      <sheetName val="Ч-Алай-1"/>
      <sheetName val="обл-1"/>
      <sheetName val="Алай-2"/>
      <sheetName val="Араван-2"/>
      <sheetName val="К-Кулжа-2"/>
      <sheetName val="К-Суу-2"/>
      <sheetName val="Ноокат-2"/>
      <sheetName val="Узген-2"/>
      <sheetName val="Ч-Алай-2"/>
      <sheetName val="Обл-2"/>
    </sheetNames>
    <sheetDataSet>
      <sheetData sheetId="0">
        <row r="43">
          <cell r="E43">
            <v>2596002</v>
          </cell>
        </row>
      </sheetData>
      <sheetData sheetId="1">
        <row r="43">
          <cell r="E43">
            <v>3260937</v>
          </cell>
        </row>
      </sheetData>
      <sheetData sheetId="2">
        <row r="43">
          <cell r="E43">
            <v>2893344</v>
          </cell>
        </row>
      </sheetData>
      <sheetData sheetId="3">
        <row r="43">
          <cell r="E43">
            <v>8254728</v>
          </cell>
        </row>
      </sheetData>
      <sheetData sheetId="4">
        <row r="42">
          <cell r="E42">
            <v>6408714</v>
          </cell>
        </row>
      </sheetData>
      <sheetData sheetId="5">
        <row r="43">
          <cell r="E43">
            <v>6007922</v>
          </cell>
        </row>
      </sheetData>
      <sheetData sheetId="6">
        <row r="43">
          <cell r="E43">
            <v>977633</v>
          </cell>
        </row>
      </sheetData>
      <sheetData sheetId="7">
        <row r="43">
          <cell r="E43">
            <v>30399280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 соц на 14г"/>
      <sheetName val="проект прил1"/>
      <sheetName val="Прил №2"/>
    </sheetNames>
    <sheetDataSet>
      <sheetData sheetId="0">
        <row r="6">
          <cell r="G6">
            <v>4374</v>
          </cell>
        </row>
        <row r="11">
          <cell r="C11">
            <v>16178</v>
          </cell>
          <cell r="G11">
            <v>4711</v>
          </cell>
        </row>
        <row r="70">
          <cell r="C70">
            <v>4200</v>
          </cell>
          <cell r="G70">
            <v>3581</v>
          </cell>
        </row>
        <row r="85">
          <cell r="C85">
            <v>1559</v>
          </cell>
          <cell r="G85">
            <v>2980</v>
          </cell>
        </row>
        <row r="93">
          <cell r="C93">
            <v>69</v>
          </cell>
          <cell r="G93">
            <v>4955</v>
          </cell>
        </row>
      </sheetData>
      <sheetData sheetId="1">
        <row r="43">
          <cell r="E43">
            <v>5470764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ткен"/>
      <sheetName val="Кадамжай"/>
      <sheetName val="К-Кия"/>
      <sheetName val="Лейлек"/>
      <sheetName val="Сулюкта"/>
      <sheetName val="обл"/>
      <sheetName val="Баткен-1"/>
      <sheetName val="Кадамжай-1"/>
      <sheetName val="К-Кия-1"/>
      <sheetName val="Лейлек-1"/>
      <sheetName val="Сулюкта-1"/>
      <sheetName val="Обл-1"/>
      <sheetName val="Баткен-2"/>
      <sheetName val="Кадамжай-2"/>
      <sheetName val="К-Кия-2"/>
      <sheetName val="Лейлек-2"/>
      <sheetName val="Сулюкта-2"/>
      <sheetName val="Обл-2"/>
    </sheetNames>
    <sheetDataSet>
      <sheetData sheetId="0">
        <row r="6">
          <cell r="G6">
            <v>3991</v>
          </cell>
        </row>
        <row r="11">
          <cell r="C11">
            <v>7810</v>
          </cell>
          <cell r="G11">
            <v>4383</v>
          </cell>
        </row>
        <row r="70">
          <cell r="C70">
            <v>2748</v>
          </cell>
          <cell r="G70">
            <v>3273</v>
          </cell>
        </row>
        <row r="85">
          <cell r="C85">
            <v>1045</v>
          </cell>
          <cell r="G85">
            <v>2964</v>
          </cell>
        </row>
        <row r="93">
          <cell r="C93">
            <v>31</v>
          </cell>
          <cell r="G93">
            <v>3630</v>
          </cell>
        </row>
      </sheetData>
      <sheetData sheetId="1">
        <row r="6">
          <cell r="G6">
            <v>4224</v>
          </cell>
        </row>
        <row r="11">
          <cell r="C11">
            <v>13216</v>
          </cell>
          <cell r="G11">
            <v>4556</v>
          </cell>
        </row>
        <row r="70">
          <cell r="C70">
            <v>3952</v>
          </cell>
          <cell r="G70">
            <v>3412</v>
          </cell>
        </row>
        <row r="85">
          <cell r="C85">
            <v>924</v>
          </cell>
          <cell r="G85">
            <v>3007</v>
          </cell>
        </row>
        <row r="93">
          <cell r="C93">
            <v>54</v>
          </cell>
          <cell r="G93">
            <v>3259</v>
          </cell>
        </row>
      </sheetData>
      <sheetData sheetId="2">
        <row r="6">
          <cell r="G6">
            <v>3773</v>
          </cell>
        </row>
        <row r="11">
          <cell r="C11">
            <v>3678</v>
          </cell>
          <cell r="G11">
            <v>4618</v>
          </cell>
        </row>
        <row r="70">
          <cell r="C70">
            <v>1402</v>
          </cell>
          <cell r="G70">
            <v>3552</v>
          </cell>
        </row>
        <row r="85">
          <cell r="C85">
            <v>389</v>
          </cell>
          <cell r="G85">
            <v>2973</v>
          </cell>
        </row>
        <row r="93">
          <cell r="C93">
            <v>14</v>
          </cell>
          <cell r="G93">
            <v>3750</v>
          </cell>
        </row>
      </sheetData>
      <sheetData sheetId="3">
        <row r="6">
          <cell r="G6">
            <v>3934</v>
          </cell>
        </row>
        <row r="11">
          <cell r="C11">
            <v>9737</v>
          </cell>
          <cell r="G11">
            <v>4236</v>
          </cell>
        </row>
        <row r="70">
          <cell r="C70">
            <v>3432</v>
          </cell>
          <cell r="G70">
            <v>3392</v>
          </cell>
        </row>
        <row r="85">
          <cell r="C85">
            <v>1040</v>
          </cell>
          <cell r="G85">
            <v>2927</v>
          </cell>
        </row>
        <row r="93">
          <cell r="C93">
            <v>32</v>
          </cell>
          <cell r="G93">
            <v>3001</v>
          </cell>
        </row>
      </sheetData>
      <sheetData sheetId="4">
        <row r="6">
          <cell r="G6">
            <v>4392</v>
          </cell>
        </row>
        <row r="11">
          <cell r="C11">
            <v>1426</v>
          </cell>
          <cell r="G11">
            <v>4755</v>
          </cell>
        </row>
        <row r="70">
          <cell r="C70">
            <v>669</v>
          </cell>
          <cell r="G70">
            <v>4022</v>
          </cell>
        </row>
        <row r="85">
          <cell r="C85">
            <v>229</v>
          </cell>
          <cell r="G85">
            <v>3211</v>
          </cell>
        </row>
      </sheetData>
      <sheetData sheetId="5">
        <row r="6">
          <cell r="G6">
            <v>4100</v>
          </cell>
        </row>
        <row r="11">
          <cell r="G11">
            <v>4446</v>
          </cell>
        </row>
        <row r="70">
          <cell r="G70">
            <v>3424</v>
          </cell>
        </row>
        <row r="85">
          <cell r="G85">
            <v>2981</v>
          </cell>
        </row>
        <row r="93">
          <cell r="G93">
            <v>3336</v>
          </cell>
        </row>
      </sheetData>
      <sheetData sheetId="6">
        <row r="43">
          <cell r="E43">
            <v>2981782</v>
          </cell>
        </row>
      </sheetData>
      <sheetData sheetId="7">
        <row r="43">
          <cell r="E43">
            <v>4662713</v>
          </cell>
        </row>
      </sheetData>
      <sheetData sheetId="8">
        <row r="43">
          <cell r="E43">
            <v>1401866</v>
          </cell>
        </row>
      </sheetData>
      <sheetData sheetId="9">
        <row r="43">
          <cell r="E43">
            <v>3760517</v>
          </cell>
        </row>
      </sheetData>
      <sheetData sheetId="10">
        <row r="43">
          <cell r="E43">
            <v>551369</v>
          </cell>
        </row>
      </sheetData>
      <sheetData sheetId="11">
        <row r="43">
          <cell r="E43">
            <v>13358247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-Абад"/>
      <sheetName val="К-Куль"/>
      <sheetName val="Т-Кумыр"/>
      <sheetName val="М-Суу"/>
      <sheetName val="А-Бука"/>
      <sheetName val="Аксы"/>
      <sheetName val="Б-Коргон"/>
      <sheetName val="Ноокен"/>
      <sheetName val="Сузак"/>
      <sheetName val="Токтогул"/>
      <sheetName val="Т-Торо"/>
      <sheetName val="Чаткал"/>
      <sheetName val="обл"/>
    </sheetNames>
    <sheetDataSet>
      <sheetData sheetId="0">
        <row r="6">
          <cell r="G6">
            <v>4367</v>
          </cell>
        </row>
        <row r="11">
          <cell r="C11">
            <v>5205</v>
          </cell>
          <cell r="G11">
            <v>4726</v>
          </cell>
        </row>
        <row r="70">
          <cell r="C70">
            <v>1815</v>
          </cell>
          <cell r="G70">
            <v>3659</v>
          </cell>
        </row>
        <row r="85">
          <cell r="C85">
            <v>422</v>
          </cell>
          <cell r="G85">
            <v>2936</v>
          </cell>
        </row>
        <row r="93">
          <cell r="C93">
            <v>29</v>
          </cell>
          <cell r="G93">
            <v>5010</v>
          </cell>
        </row>
      </sheetData>
      <sheetData sheetId="1">
        <row r="6">
          <cell r="G6">
            <v>4797.1409605622803</v>
          </cell>
        </row>
        <row r="11">
          <cell r="C11">
            <v>1733</v>
          </cell>
          <cell r="G11">
            <v>5347.99422965955</v>
          </cell>
        </row>
        <row r="70">
          <cell r="C70">
            <v>517</v>
          </cell>
          <cell r="G70">
            <v>3896.7001934235977</v>
          </cell>
        </row>
        <row r="85">
          <cell r="C85">
            <v>297</v>
          </cell>
          <cell r="G85">
            <v>3059.06734006734</v>
          </cell>
        </row>
        <row r="93">
          <cell r="C93">
            <v>14</v>
          </cell>
          <cell r="G93">
            <v>6733</v>
          </cell>
        </row>
      </sheetData>
      <sheetData sheetId="2">
        <row r="6">
          <cell r="G6">
            <v>4281</v>
          </cell>
        </row>
        <row r="11">
          <cell r="C11">
            <v>2555</v>
          </cell>
          <cell r="G11">
            <v>4629</v>
          </cell>
        </row>
        <row r="70">
          <cell r="C70">
            <v>788</v>
          </cell>
          <cell r="G70">
            <v>3605</v>
          </cell>
        </row>
        <row r="85">
          <cell r="C85">
            <v>314</v>
          </cell>
          <cell r="G85">
            <v>3075</v>
          </cell>
        </row>
        <row r="93">
          <cell r="C93">
            <v>11</v>
          </cell>
          <cell r="G93">
            <v>6085</v>
          </cell>
        </row>
      </sheetData>
      <sheetData sheetId="3">
        <row r="6">
          <cell r="G6">
            <v>4538</v>
          </cell>
        </row>
        <row r="11">
          <cell r="C11">
            <v>2014</v>
          </cell>
          <cell r="G11">
            <v>4848</v>
          </cell>
        </row>
        <row r="70">
          <cell r="C70">
            <v>548</v>
          </cell>
          <cell r="G70">
            <v>3950</v>
          </cell>
        </row>
        <row r="85">
          <cell r="C85">
            <v>187</v>
          </cell>
          <cell r="G85">
            <v>2857</v>
          </cell>
        </row>
        <row r="93">
          <cell r="C93">
            <v>8</v>
          </cell>
          <cell r="G93">
            <v>5934</v>
          </cell>
        </row>
      </sheetData>
      <sheetData sheetId="4">
        <row r="6">
          <cell r="G6">
            <v>3961.0437153149646</v>
          </cell>
        </row>
        <row r="11">
          <cell r="C11">
            <v>7204</v>
          </cell>
          <cell r="G11">
            <v>4270</v>
          </cell>
        </row>
        <row r="70">
          <cell r="C70">
            <v>2302</v>
          </cell>
          <cell r="G70">
            <v>3399</v>
          </cell>
        </row>
        <row r="85">
          <cell r="C85">
            <v>734</v>
          </cell>
          <cell r="G85">
            <v>2697</v>
          </cell>
        </row>
        <row r="93">
          <cell r="C93">
            <v>31</v>
          </cell>
          <cell r="G93">
            <v>3874</v>
          </cell>
        </row>
      </sheetData>
      <sheetData sheetId="5">
        <row r="6">
          <cell r="G6">
            <v>4069</v>
          </cell>
        </row>
        <row r="11">
          <cell r="C11">
            <v>9680</v>
          </cell>
          <cell r="G11">
            <v>4416</v>
          </cell>
        </row>
        <row r="70">
          <cell r="C70">
            <v>3038</v>
          </cell>
          <cell r="G70">
            <v>3431</v>
          </cell>
        </row>
        <row r="85">
          <cell r="C85">
            <v>1196</v>
          </cell>
          <cell r="G85">
            <v>2905</v>
          </cell>
        </row>
        <row r="93">
          <cell r="C93">
            <v>25</v>
          </cell>
          <cell r="G93">
            <v>3055</v>
          </cell>
        </row>
      </sheetData>
      <sheetData sheetId="6">
        <row r="6">
          <cell r="G6">
            <v>4024</v>
          </cell>
        </row>
        <row r="11">
          <cell r="C11">
            <v>10579</v>
          </cell>
          <cell r="G11">
            <v>4289</v>
          </cell>
        </row>
        <row r="70">
          <cell r="C70">
            <v>2260</v>
          </cell>
          <cell r="G70">
            <v>3293</v>
          </cell>
        </row>
        <row r="85">
          <cell r="C85">
            <v>934</v>
          </cell>
          <cell r="G85">
            <v>2813</v>
          </cell>
        </row>
        <row r="93">
          <cell r="C93">
            <v>17</v>
          </cell>
          <cell r="G93">
            <v>2476</v>
          </cell>
        </row>
      </sheetData>
      <sheetData sheetId="7">
        <row r="6">
          <cell r="G6">
            <v>4050</v>
          </cell>
        </row>
        <row r="11">
          <cell r="C11">
            <v>8972</v>
          </cell>
          <cell r="G11">
            <v>4336</v>
          </cell>
        </row>
        <row r="70">
          <cell r="C70">
            <v>2409</v>
          </cell>
          <cell r="G70">
            <v>3453</v>
          </cell>
        </row>
        <row r="85">
          <cell r="C85">
            <v>966</v>
          </cell>
          <cell r="G85">
            <v>2897</v>
          </cell>
        </row>
        <row r="93">
          <cell r="C93">
            <v>34</v>
          </cell>
          <cell r="G93">
            <v>3883</v>
          </cell>
        </row>
      </sheetData>
      <sheetData sheetId="8">
        <row r="6">
          <cell r="G6">
            <v>4316</v>
          </cell>
        </row>
        <row r="11">
          <cell r="C11">
            <v>16849</v>
          </cell>
          <cell r="G11">
            <v>4783</v>
          </cell>
        </row>
        <row r="70">
          <cell r="C70">
            <v>5609</v>
          </cell>
          <cell r="G70">
            <v>3370</v>
          </cell>
        </row>
        <row r="85">
          <cell r="C85">
            <v>2028</v>
          </cell>
          <cell r="G85">
            <v>3071</v>
          </cell>
        </row>
        <row r="93">
          <cell r="C93">
            <v>54</v>
          </cell>
          <cell r="G93">
            <v>3674</v>
          </cell>
        </row>
      </sheetData>
      <sheetData sheetId="9">
        <row r="6">
          <cell r="G6">
            <v>3982</v>
          </cell>
        </row>
        <row r="11">
          <cell r="C11">
            <v>7507</v>
          </cell>
          <cell r="G11">
            <v>4382</v>
          </cell>
        </row>
        <row r="70">
          <cell r="C70">
            <v>2208</v>
          </cell>
          <cell r="G70">
            <v>3194</v>
          </cell>
        </row>
        <row r="85">
          <cell r="C85">
            <v>1251</v>
          </cell>
          <cell r="G85">
            <v>2961</v>
          </cell>
        </row>
        <row r="93">
          <cell r="C93">
            <v>32</v>
          </cell>
          <cell r="G93">
            <v>4429</v>
          </cell>
        </row>
      </sheetData>
      <sheetData sheetId="10">
        <row r="6">
          <cell r="G6">
            <v>4274.5039735099335</v>
          </cell>
        </row>
        <row r="11">
          <cell r="C11">
            <v>1941</v>
          </cell>
          <cell r="G11">
            <v>4707</v>
          </cell>
        </row>
        <row r="70">
          <cell r="C70">
            <v>737</v>
          </cell>
          <cell r="G70">
            <v>3581</v>
          </cell>
        </row>
        <row r="85">
          <cell r="C85">
            <v>342</v>
          </cell>
          <cell r="G85">
            <v>3317</v>
          </cell>
        </row>
      </sheetData>
      <sheetData sheetId="11">
        <row r="6">
          <cell r="G6">
            <v>4319</v>
          </cell>
        </row>
        <row r="11">
          <cell r="C11">
            <v>1957</v>
          </cell>
          <cell r="G11">
            <v>4708</v>
          </cell>
        </row>
        <row r="70">
          <cell r="C70">
            <v>561</v>
          </cell>
          <cell r="G70">
            <v>3600</v>
          </cell>
        </row>
        <row r="85">
          <cell r="C85">
            <v>279</v>
          </cell>
          <cell r="G85">
            <v>3042</v>
          </cell>
        </row>
        <row r="93">
          <cell r="C93">
            <v>1</v>
          </cell>
          <cell r="G93">
            <v>1950</v>
          </cell>
        </row>
      </sheetData>
      <sheetData sheetId="12">
        <row r="6">
          <cell r="G6">
            <v>4166</v>
          </cell>
        </row>
        <row r="11">
          <cell r="G11">
            <v>4529</v>
          </cell>
        </row>
        <row r="70">
          <cell r="G70">
            <v>3427</v>
          </cell>
        </row>
        <row r="85">
          <cell r="G85">
            <v>2955</v>
          </cell>
        </row>
        <row r="93">
          <cell r="G93">
            <v>4167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-Абад-1"/>
      <sheetName val="К-Куль-1"/>
      <sheetName val="Т-Кумыр-1"/>
      <sheetName val="М-Суу-1"/>
      <sheetName val="А-Бука-1"/>
      <sheetName val="Аксы-1"/>
      <sheetName val="Б-Коргон-1"/>
      <sheetName val="Ноокен-1"/>
      <sheetName val="Сузак-1"/>
      <sheetName val="Токтогул-1"/>
      <sheetName val="Т-Торо-1"/>
      <sheetName val="Чаткал-1"/>
      <sheetName val="обл-1"/>
      <sheetName val="Ж-Абад-2"/>
      <sheetName val="К-Куль-2"/>
      <sheetName val="Т-Кумыр-2"/>
      <sheetName val="М-Суу-2"/>
      <sheetName val="А-Бука-2"/>
      <sheetName val="Аксы-2"/>
      <sheetName val="Б-Коргон-2"/>
      <sheetName val="Ноокен-2"/>
      <sheetName val="Сузак-2"/>
      <sheetName val="Токтогул-2"/>
      <sheetName val="Т-Торо-2"/>
      <sheetName val="Чаткал-2"/>
      <sheetName val="обл-2"/>
      <sheetName val="Лист1"/>
    </sheetNames>
    <sheetDataSet>
      <sheetData sheetId="0">
        <row r="43">
          <cell r="E43">
            <v>1399763</v>
          </cell>
        </row>
      </sheetData>
      <sheetData sheetId="1">
        <row r="43">
          <cell r="E43">
            <v>568499</v>
          </cell>
        </row>
      </sheetData>
      <sheetData sheetId="2">
        <row r="43">
          <cell r="E43">
            <v>894398</v>
          </cell>
        </row>
      </sheetData>
      <sheetData sheetId="3">
        <row r="43">
          <cell r="E43">
            <v>626144</v>
          </cell>
        </row>
      </sheetData>
      <sheetData sheetId="4">
        <row r="43">
          <cell r="E43">
            <v>2694884</v>
          </cell>
        </row>
      </sheetData>
      <sheetData sheetId="5">
        <row r="43">
          <cell r="E43">
            <v>3675049</v>
          </cell>
        </row>
      </sheetData>
      <sheetData sheetId="6">
        <row r="43">
          <cell r="E43">
            <v>3608534</v>
          </cell>
        </row>
      </sheetData>
      <sheetData sheetId="7">
        <row r="43">
          <cell r="E43">
            <v>3145675</v>
          </cell>
        </row>
      </sheetData>
      <sheetData sheetId="8">
        <row r="43">
          <cell r="E43">
            <v>5842888</v>
          </cell>
        </row>
      </sheetData>
      <sheetData sheetId="9">
        <row r="42">
          <cell r="E42">
            <v>2857678</v>
          </cell>
        </row>
      </sheetData>
      <sheetData sheetId="10">
        <row r="43">
          <cell r="E43">
            <v>722910.34</v>
          </cell>
        </row>
      </sheetData>
      <sheetData sheetId="11">
        <row r="43">
          <cell r="E43">
            <v>698456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шкек1"/>
      <sheetName val="Чуй 1"/>
      <sheetName val="И-Куль 1"/>
      <sheetName val="Нарын 1"/>
      <sheetName val="Талас 1"/>
      <sheetName val="г.Ош 1"/>
      <sheetName val=" Ош обл 1"/>
      <sheetName val="Дж- Абад 1"/>
      <sheetName val="Баткен 1"/>
      <sheetName val="Республика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E43">
            <v>146962638.68000001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майский"/>
      <sheetName val="ленинский"/>
      <sheetName val="октябрьский"/>
      <sheetName val="свердловский"/>
      <sheetName val="Бишкек"/>
      <sheetName val="первомайский1"/>
      <sheetName val="ленинский 1"/>
      <sheetName val="октябрьский1"/>
      <sheetName val="свердловский1 "/>
      <sheetName val="Бишкек1 "/>
      <sheetName val="первомайский 2"/>
      <sheetName val="ленинский 2"/>
      <sheetName val="октябрьский 2"/>
      <sheetName val="свердловский 2"/>
      <sheetName val="Бишкек 2"/>
    </sheetNames>
    <sheetDataSet>
      <sheetData sheetId="0"/>
      <sheetData sheetId="1"/>
      <sheetData sheetId="2"/>
      <sheetData sheetId="3"/>
      <sheetData sheetId="4">
        <row r="6">
          <cell r="G6">
            <v>5963</v>
          </cell>
        </row>
        <row r="11">
          <cell r="C11">
            <v>63679</v>
          </cell>
          <cell r="G11">
            <v>6374</v>
          </cell>
        </row>
        <row r="70">
          <cell r="C70">
            <v>9679</v>
          </cell>
          <cell r="G70">
            <v>4123</v>
          </cell>
        </row>
        <row r="85">
          <cell r="C85">
            <v>3553</v>
          </cell>
          <cell r="G85">
            <v>3105</v>
          </cell>
        </row>
        <row r="93">
          <cell r="C93">
            <v>285</v>
          </cell>
          <cell r="G93">
            <v>12245</v>
          </cell>
        </row>
      </sheetData>
      <sheetData sheetId="5"/>
      <sheetData sheetId="6"/>
      <sheetData sheetId="7"/>
      <sheetData sheetId="8"/>
      <sheetData sheetId="9">
        <row r="43">
          <cell r="E43">
            <v>15670403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мудун"/>
      <sheetName val="Жайыл"/>
      <sheetName val="Ы-Ата"/>
      <sheetName val="Кемин"/>
      <sheetName val="Московский"/>
      <sheetName val="Сокулук"/>
      <sheetName val="Панфиловка"/>
      <sheetName val="Чуй"/>
      <sheetName val="обл"/>
    </sheetNames>
    <sheetDataSet>
      <sheetData sheetId="0">
        <row r="6">
          <cell r="G6">
            <v>4810</v>
          </cell>
        </row>
        <row r="11">
          <cell r="C11">
            <v>12145</v>
          </cell>
          <cell r="G11">
            <v>5123</v>
          </cell>
        </row>
        <row r="70">
          <cell r="C70">
            <v>1830</v>
          </cell>
          <cell r="G70">
            <v>3599</v>
          </cell>
        </row>
        <row r="85">
          <cell r="C85">
            <v>829</v>
          </cell>
          <cell r="G85">
            <v>2832</v>
          </cell>
        </row>
        <row r="93">
          <cell r="C93">
            <v>39</v>
          </cell>
          <cell r="G93">
            <v>6182</v>
          </cell>
        </row>
      </sheetData>
      <sheetData sheetId="1">
        <row r="6">
          <cell r="G6">
            <v>4779</v>
          </cell>
        </row>
        <row r="11">
          <cell r="C11">
            <v>9255</v>
          </cell>
          <cell r="G11">
            <v>5252</v>
          </cell>
        </row>
        <row r="70">
          <cell r="C70">
            <v>3736</v>
          </cell>
          <cell r="G70">
            <v>3946</v>
          </cell>
        </row>
        <row r="85">
          <cell r="C85">
            <v>704</v>
          </cell>
          <cell r="G85">
            <v>2959</v>
          </cell>
        </row>
        <row r="93">
          <cell r="C93">
            <v>36</v>
          </cell>
          <cell r="G93">
            <v>5422</v>
          </cell>
        </row>
      </sheetData>
      <sheetData sheetId="2">
        <row r="6">
          <cell r="G6">
            <v>4592</v>
          </cell>
        </row>
        <row r="11">
          <cell r="C11">
            <v>11402</v>
          </cell>
          <cell r="G11">
            <v>4864</v>
          </cell>
        </row>
        <row r="70">
          <cell r="C70">
            <v>1920</v>
          </cell>
          <cell r="G70">
            <v>3627</v>
          </cell>
        </row>
        <row r="85">
          <cell r="C85">
            <v>702</v>
          </cell>
          <cell r="G85">
            <v>2857</v>
          </cell>
        </row>
        <row r="93">
          <cell r="C93">
            <v>56</v>
          </cell>
          <cell r="G93">
            <v>4058</v>
          </cell>
        </row>
      </sheetData>
      <sheetData sheetId="3">
        <row r="6">
          <cell r="G6">
            <v>4543.3427446721871</v>
          </cell>
        </row>
        <row r="11">
          <cell r="C11">
            <v>5678</v>
          </cell>
          <cell r="G11">
            <v>4904.4119408242341</v>
          </cell>
        </row>
        <row r="70">
          <cell r="C70">
            <v>983</v>
          </cell>
          <cell r="G70">
            <v>3514</v>
          </cell>
        </row>
        <row r="85">
          <cell r="C85">
            <v>671</v>
          </cell>
          <cell r="G85">
            <v>2879</v>
          </cell>
        </row>
        <row r="93">
          <cell r="C93">
            <v>35</v>
          </cell>
          <cell r="G93">
            <v>6796</v>
          </cell>
        </row>
      </sheetData>
      <sheetData sheetId="4">
        <row r="6">
          <cell r="G6">
            <v>4375</v>
          </cell>
        </row>
        <row r="11">
          <cell r="C11">
            <v>7255</v>
          </cell>
          <cell r="G11">
            <v>4710</v>
          </cell>
        </row>
        <row r="70">
          <cell r="C70">
            <v>2073</v>
          </cell>
          <cell r="G70">
            <v>3637</v>
          </cell>
        </row>
        <row r="85">
          <cell r="C85">
            <v>600</v>
          </cell>
          <cell r="G85">
            <v>2813</v>
          </cell>
        </row>
        <row r="93">
          <cell r="C93">
            <v>47</v>
          </cell>
          <cell r="G93">
            <v>5221</v>
          </cell>
        </row>
      </sheetData>
      <sheetData sheetId="5">
        <row r="6">
          <cell r="G6">
            <v>4437</v>
          </cell>
        </row>
        <row r="11">
          <cell r="C11">
            <v>12599</v>
          </cell>
          <cell r="G11">
            <v>4752.7236288594331</v>
          </cell>
        </row>
        <row r="70">
          <cell r="C70">
            <v>2440</v>
          </cell>
          <cell r="G70">
            <v>3501</v>
          </cell>
        </row>
        <row r="85">
          <cell r="C85">
            <v>1100</v>
          </cell>
          <cell r="G85">
            <v>2873</v>
          </cell>
        </row>
        <row r="93">
          <cell r="C93">
            <v>35</v>
          </cell>
          <cell r="G93">
            <v>5149</v>
          </cell>
        </row>
      </sheetData>
      <sheetData sheetId="6">
        <row r="6">
          <cell r="G6">
            <v>4334</v>
          </cell>
        </row>
        <row r="11">
          <cell r="C11">
            <v>3555</v>
          </cell>
          <cell r="G11">
            <v>4682</v>
          </cell>
        </row>
        <row r="70">
          <cell r="C70">
            <v>1486</v>
          </cell>
          <cell r="G70">
            <v>3806</v>
          </cell>
        </row>
        <row r="85">
          <cell r="C85">
            <v>290</v>
          </cell>
          <cell r="G85">
            <v>2834</v>
          </cell>
        </row>
        <row r="93">
          <cell r="C93">
            <v>8</v>
          </cell>
          <cell r="G93">
            <v>2343</v>
          </cell>
        </row>
      </sheetData>
      <sheetData sheetId="7">
        <row r="6">
          <cell r="G6">
            <v>4464.5318181818184</v>
          </cell>
        </row>
        <row r="11">
          <cell r="C11">
            <v>8592</v>
          </cell>
          <cell r="G11">
            <v>4794.139432029795</v>
          </cell>
        </row>
        <row r="70">
          <cell r="C70">
            <v>2004</v>
          </cell>
          <cell r="G70">
            <v>3726.4376247504988</v>
          </cell>
        </row>
        <row r="85">
          <cell r="C85">
            <v>797</v>
          </cell>
          <cell r="G85">
            <v>2812</v>
          </cell>
        </row>
        <row r="93">
          <cell r="C93">
            <v>47</v>
          </cell>
          <cell r="G93">
            <v>3708</v>
          </cell>
        </row>
      </sheetData>
      <sheetData sheetId="8">
        <row r="6">
          <cell r="G6">
            <v>4570</v>
          </cell>
        </row>
        <row r="11">
          <cell r="G11">
            <v>4909</v>
          </cell>
        </row>
        <row r="70">
          <cell r="G70">
            <v>3700</v>
          </cell>
        </row>
        <row r="85">
          <cell r="G85">
            <v>2859</v>
          </cell>
        </row>
        <row r="93">
          <cell r="G93">
            <v>5017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мудун-1"/>
      <sheetName val="Жайыл-1"/>
      <sheetName val="Ы-Ата-1"/>
      <sheetName val="Кемин-1"/>
      <sheetName val="Московский-1"/>
      <sheetName val="Сокулук-1"/>
      <sheetName val="Панфиловка-1"/>
      <sheetName val="Чуй-1"/>
      <sheetName val="Обл-1"/>
      <sheetName val="Аламудун-2"/>
      <sheetName val="Жайыл-2"/>
      <sheetName val="Ы-Ата-2"/>
      <sheetName val="Кемин-2"/>
      <sheetName val="Московский-2"/>
      <sheetName val="Сокулук-2"/>
      <sheetName val="Панфиловка-2"/>
      <sheetName val="Чуй-2"/>
      <sheetName val="обл-2"/>
    </sheetNames>
    <sheetDataSet>
      <sheetData sheetId="0">
        <row r="43">
          <cell r="E43">
            <v>3482752</v>
          </cell>
        </row>
      </sheetData>
      <sheetData sheetId="1">
        <row r="43">
          <cell r="E43">
            <v>3338729</v>
          </cell>
        </row>
      </sheetData>
      <sheetData sheetId="2">
        <row r="43">
          <cell r="E43">
            <v>3346956</v>
          </cell>
        </row>
      </sheetData>
      <sheetData sheetId="3">
        <row r="43">
          <cell r="E43">
            <v>1818158</v>
          </cell>
        </row>
      </sheetData>
      <sheetData sheetId="4">
        <row r="43">
          <cell r="E43">
            <v>2496588</v>
          </cell>
        </row>
      </sheetData>
      <sheetData sheetId="5">
        <row r="43">
          <cell r="E43">
            <v>3926008</v>
          </cell>
        </row>
      </sheetData>
      <sheetData sheetId="6">
        <row r="43">
          <cell r="E43">
            <v>1353466</v>
          </cell>
        </row>
      </sheetData>
      <sheetData sheetId="7">
        <row r="42">
          <cell r="E42">
            <v>2792407</v>
          </cell>
        </row>
      </sheetData>
      <sheetData sheetId="8">
        <row r="43">
          <cell r="E43">
            <v>22555064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акол"/>
      <sheetName val="Балыкчы"/>
      <sheetName val="Ак-Суу"/>
      <sheetName val="Дж-Огуз"/>
      <sheetName val="Ы-Куль"/>
      <sheetName val="Тон"/>
      <sheetName val="Тюп"/>
      <sheetName val="обл"/>
    </sheetNames>
    <sheetDataSet>
      <sheetData sheetId="0">
        <row r="7">
          <cell r="G7">
            <v>4775</v>
          </cell>
        </row>
        <row r="12">
          <cell r="C12">
            <v>5369</v>
          </cell>
          <cell r="G12">
            <v>5224</v>
          </cell>
        </row>
        <row r="71">
          <cell r="C71">
            <v>1473</v>
          </cell>
          <cell r="G71">
            <v>3778</v>
          </cell>
        </row>
        <row r="86">
          <cell r="C86">
            <v>569</v>
          </cell>
          <cell r="G86">
            <v>3130</v>
          </cell>
        </row>
        <row r="94">
          <cell r="C94">
            <v>24</v>
          </cell>
          <cell r="G94">
            <v>4667</v>
          </cell>
        </row>
      </sheetData>
      <sheetData sheetId="1">
        <row r="6">
          <cell r="G6">
            <v>4365.3655850540808</v>
          </cell>
        </row>
        <row r="11">
          <cell r="C11">
            <v>3417</v>
          </cell>
          <cell r="G11">
            <v>4801.32865086333</v>
          </cell>
        </row>
        <row r="70">
          <cell r="C70">
            <v>1201</v>
          </cell>
          <cell r="G70">
            <v>3616.1765195670273</v>
          </cell>
        </row>
        <row r="85">
          <cell r="C85">
            <v>448</v>
          </cell>
          <cell r="G85">
            <v>3022.6272321428573</v>
          </cell>
        </row>
        <row r="93">
          <cell r="C93">
            <v>19</v>
          </cell>
          <cell r="G93">
            <v>4978</v>
          </cell>
        </row>
      </sheetData>
      <sheetData sheetId="2">
        <row r="6">
          <cell r="G6">
            <v>4218</v>
          </cell>
        </row>
        <row r="11">
          <cell r="C11">
            <v>5920</v>
          </cell>
          <cell r="G11">
            <v>4570</v>
          </cell>
        </row>
        <row r="70">
          <cell r="C70">
            <v>1396</v>
          </cell>
          <cell r="G70">
            <v>3368</v>
          </cell>
        </row>
        <row r="85">
          <cell r="C85">
            <v>777</v>
          </cell>
          <cell r="G85">
            <v>3049.234234234234</v>
          </cell>
        </row>
        <row r="93">
          <cell r="C93">
            <v>30</v>
          </cell>
          <cell r="G93">
            <v>26996</v>
          </cell>
        </row>
      </sheetData>
      <sheetData sheetId="3">
        <row r="6">
          <cell r="G6">
            <v>4262</v>
          </cell>
        </row>
        <row r="11">
          <cell r="C11">
            <v>7739</v>
          </cell>
          <cell r="G11">
            <v>4615</v>
          </cell>
        </row>
        <row r="70">
          <cell r="C70">
            <v>1892</v>
          </cell>
          <cell r="G70">
            <v>3438</v>
          </cell>
        </row>
        <row r="85">
          <cell r="C85">
            <v>1090</v>
          </cell>
          <cell r="G85">
            <v>3190</v>
          </cell>
        </row>
        <row r="93">
          <cell r="C93">
            <v>29</v>
          </cell>
          <cell r="G93">
            <v>4015</v>
          </cell>
        </row>
      </sheetData>
      <sheetData sheetId="4">
        <row r="6">
          <cell r="G6">
            <v>4164</v>
          </cell>
        </row>
        <row r="11">
          <cell r="C11">
            <v>7868</v>
          </cell>
          <cell r="G11">
            <v>4515</v>
          </cell>
        </row>
        <row r="70">
          <cell r="C70">
            <v>1560</v>
          </cell>
          <cell r="G70">
            <v>3313</v>
          </cell>
        </row>
        <row r="85">
          <cell r="C85">
            <v>1113</v>
          </cell>
          <cell r="G85">
            <v>2881</v>
          </cell>
        </row>
        <row r="93">
          <cell r="C93">
            <v>18</v>
          </cell>
          <cell r="G93">
            <v>4057</v>
          </cell>
        </row>
      </sheetData>
      <sheetData sheetId="5">
        <row r="6">
          <cell r="G6">
            <v>4251</v>
          </cell>
        </row>
        <row r="11">
          <cell r="C11">
            <v>6065</v>
          </cell>
          <cell r="G11">
            <v>4633.5197032151691</v>
          </cell>
        </row>
        <row r="70">
          <cell r="C70">
            <v>1149</v>
          </cell>
          <cell r="G70">
            <v>3219.7232375979111</v>
          </cell>
        </row>
        <row r="85">
          <cell r="C85">
            <v>897</v>
          </cell>
          <cell r="G85">
            <v>2997</v>
          </cell>
        </row>
        <row r="93">
          <cell r="C93">
            <v>14</v>
          </cell>
          <cell r="G93">
            <v>3471</v>
          </cell>
        </row>
      </sheetData>
      <sheetData sheetId="6">
        <row r="6">
          <cell r="G6">
            <v>4081</v>
          </cell>
        </row>
        <row r="11">
          <cell r="C11">
            <v>5859</v>
          </cell>
          <cell r="G11">
            <v>4428</v>
          </cell>
        </row>
        <row r="70">
          <cell r="C70">
            <v>1391</v>
          </cell>
          <cell r="G70">
            <v>3342</v>
          </cell>
        </row>
        <row r="85">
          <cell r="C85">
            <v>659</v>
          </cell>
          <cell r="G85">
            <v>2574</v>
          </cell>
        </row>
        <row r="93">
          <cell r="C93">
            <v>26</v>
          </cell>
          <cell r="G93">
            <v>3652</v>
          </cell>
        </row>
      </sheetData>
      <sheetData sheetId="7">
        <row r="6">
          <cell r="G6">
            <v>4287</v>
          </cell>
        </row>
        <row r="11">
          <cell r="G11">
            <v>4659</v>
          </cell>
        </row>
        <row r="70">
          <cell r="G70">
            <v>3442</v>
          </cell>
        </row>
        <row r="85">
          <cell r="G85">
            <v>2984</v>
          </cell>
        </row>
        <row r="93">
          <cell r="G93">
            <v>4219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акол-1"/>
      <sheetName val="Балыкчы-1"/>
      <sheetName val="Ак-Суу-1"/>
      <sheetName val="Дж-Огуз-1"/>
      <sheetName val="Ы-Куль-1"/>
      <sheetName val="Тон-1"/>
      <sheetName val="Тюп-1"/>
      <sheetName val="обл-1"/>
      <sheetName val="Каракол-2"/>
      <sheetName val="Балыкчы-2"/>
      <sheetName val="Ак-Суу-2"/>
      <sheetName val="Дж-Огуз-2"/>
      <sheetName val="Ы-Куль-2"/>
      <sheetName val="Тон-2"/>
      <sheetName val="Тюп-2"/>
      <sheetName val="обл-2"/>
      <sheetName val="Лист1"/>
    </sheetNames>
    <sheetDataSet>
      <sheetData sheetId="0">
        <row r="43">
          <cell r="E43">
            <v>1766136</v>
          </cell>
        </row>
      </sheetData>
      <sheetData sheetId="1">
        <row r="43">
          <cell r="E43">
            <v>1245652</v>
          </cell>
        </row>
      </sheetData>
      <sheetData sheetId="2">
        <row r="43">
          <cell r="E43">
            <v>2065231</v>
          </cell>
        </row>
      </sheetData>
      <sheetData sheetId="3">
        <row r="43">
          <cell r="E43">
            <v>2767771</v>
          </cell>
        </row>
      </sheetData>
      <sheetData sheetId="4">
        <row r="43">
          <cell r="E43">
            <v>2696992</v>
          </cell>
        </row>
      </sheetData>
      <sheetData sheetId="5">
        <row r="44">
          <cell r="E44">
            <v>2082212.34</v>
          </cell>
        </row>
      </sheetData>
      <sheetData sheetId="6">
        <row r="43">
          <cell r="E43">
            <v>2002227</v>
          </cell>
        </row>
      </sheetData>
      <sheetData sheetId="7">
        <row r="43">
          <cell r="E43">
            <v>14626221.34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А-Башы"/>
      <sheetName val="А-Талаа"/>
      <sheetName val="Кочкор"/>
      <sheetName val="Жумгал"/>
      <sheetName val="Нарын"/>
      <sheetName val="обл"/>
      <sheetName val="А-Талаа-1"/>
      <sheetName val="А-Башы-1"/>
      <sheetName val="Кочкор-1"/>
      <sheetName val="Жумгал-1"/>
      <sheetName val="Нарын-1"/>
      <sheetName val="Обл-1"/>
      <sheetName val="А-Талаа-2"/>
      <sheetName val="А-Башы-2"/>
      <sheetName val="Кочкор-2"/>
      <sheetName val="Жумгал-2"/>
      <sheetName val="Нарын-2"/>
      <sheetName val="обл-2"/>
    </sheetNames>
    <sheetDataSet>
      <sheetData sheetId="0">
        <row r="6">
          <cell r="G6">
            <v>4806</v>
          </cell>
        </row>
        <row r="11">
          <cell r="C11">
            <v>7980</v>
          </cell>
          <cell r="G11">
            <v>5167</v>
          </cell>
        </row>
        <row r="70">
          <cell r="C70">
            <v>1294</v>
          </cell>
          <cell r="G70">
            <v>3551</v>
          </cell>
        </row>
        <row r="85">
          <cell r="C85">
            <v>854</v>
          </cell>
          <cell r="G85">
            <v>3239</v>
          </cell>
        </row>
        <row r="93">
          <cell r="C93">
            <v>27</v>
          </cell>
          <cell r="G93">
            <v>8008</v>
          </cell>
        </row>
      </sheetData>
      <sheetData sheetId="1">
        <row r="6">
          <cell r="G6">
            <v>4626</v>
          </cell>
        </row>
        <row r="11">
          <cell r="C11">
            <v>4108</v>
          </cell>
          <cell r="G11">
            <v>4936</v>
          </cell>
        </row>
        <row r="70">
          <cell r="C70">
            <v>511</v>
          </cell>
          <cell r="G70">
            <v>3464</v>
          </cell>
        </row>
        <row r="85">
          <cell r="C85">
            <v>466</v>
          </cell>
          <cell r="G85">
            <v>3184</v>
          </cell>
        </row>
        <row r="93">
          <cell r="C93">
            <v>12</v>
          </cell>
          <cell r="G93">
            <v>4032</v>
          </cell>
        </row>
      </sheetData>
      <sheetData sheetId="2">
        <row r="6">
          <cell r="G6">
            <v>4494</v>
          </cell>
        </row>
        <row r="11">
          <cell r="C11">
            <v>7184</v>
          </cell>
          <cell r="G11">
            <v>4890</v>
          </cell>
        </row>
        <row r="70">
          <cell r="C70">
            <v>1582</v>
          </cell>
          <cell r="G70">
            <v>3550</v>
          </cell>
        </row>
        <row r="85">
          <cell r="C85">
            <v>909</v>
          </cell>
          <cell r="G85">
            <v>3042</v>
          </cell>
        </row>
        <row r="93">
          <cell r="C93">
            <v>18</v>
          </cell>
          <cell r="G93">
            <v>2515</v>
          </cell>
        </row>
      </sheetData>
      <sheetData sheetId="3">
        <row r="6">
          <cell r="G6">
            <v>4530</v>
          </cell>
        </row>
        <row r="11">
          <cell r="C11">
            <v>5618</v>
          </cell>
          <cell r="G11">
            <v>4896</v>
          </cell>
        </row>
        <row r="70">
          <cell r="C70">
            <v>968</v>
          </cell>
          <cell r="G70">
            <v>3385</v>
          </cell>
        </row>
        <row r="85">
          <cell r="C85">
            <v>610</v>
          </cell>
          <cell r="G85">
            <v>2987</v>
          </cell>
        </row>
        <row r="93">
          <cell r="C93">
            <v>16</v>
          </cell>
          <cell r="G93">
            <v>4050</v>
          </cell>
        </row>
      </sheetData>
      <sheetData sheetId="4">
        <row r="6">
          <cell r="G6">
            <v>4983</v>
          </cell>
        </row>
        <row r="11">
          <cell r="C11">
            <v>12660</v>
          </cell>
          <cell r="G11">
            <v>5321</v>
          </cell>
        </row>
        <row r="70">
          <cell r="C70">
            <v>1828</v>
          </cell>
          <cell r="G70">
            <v>3807</v>
          </cell>
        </row>
        <row r="85">
          <cell r="C85">
            <v>1341</v>
          </cell>
          <cell r="G85">
            <v>3344</v>
          </cell>
        </row>
        <row r="93">
          <cell r="C93">
            <v>11</v>
          </cell>
          <cell r="G93">
            <v>11142</v>
          </cell>
        </row>
      </sheetData>
      <sheetData sheetId="5">
        <row r="6">
          <cell r="G6">
            <v>4741</v>
          </cell>
        </row>
        <row r="11">
          <cell r="G11">
            <v>5100</v>
          </cell>
        </row>
        <row r="70">
          <cell r="G70">
            <v>3593</v>
          </cell>
        </row>
        <row r="85">
          <cell r="G85">
            <v>3187</v>
          </cell>
        </row>
        <row r="93">
          <cell r="G93">
            <v>5919</v>
          </cell>
        </row>
      </sheetData>
      <sheetData sheetId="6">
        <row r="43">
          <cell r="E43">
            <v>1158685</v>
          </cell>
        </row>
      </sheetData>
      <sheetData sheetId="7">
        <row r="43">
          <cell r="E43">
            <v>2430947</v>
          </cell>
        </row>
      </sheetData>
      <sheetData sheetId="8">
        <row r="43">
          <cell r="E43">
            <v>2399347</v>
          </cell>
        </row>
      </sheetData>
      <sheetData sheetId="9">
        <row r="42">
          <cell r="E42">
            <v>1789354</v>
          </cell>
        </row>
      </sheetData>
      <sheetData sheetId="10">
        <row r="43">
          <cell r="E43">
            <v>3685583</v>
          </cell>
        </row>
      </sheetData>
      <sheetData sheetId="11">
        <row r="43">
          <cell r="E43">
            <v>11463916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лас"/>
      <sheetName val="Б-Ата"/>
      <sheetName val="К-бура"/>
      <sheetName val="Манас"/>
      <sheetName val="обл"/>
      <sheetName val="Талас-1"/>
      <sheetName val="Б-Ата-1"/>
      <sheetName val="К-Бура-1"/>
      <sheetName val="Манас-1"/>
      <sheetName val="Обл-1"/>
      <sheetName val="Талас-2"/>
      <sheetName val="Б-Ата-2"/>
      <sheetName val="К-Бура-2"/>
      <sheetName val="Манас-2"/>
      <sheetName val="Обл-2"/>
    </sheetNames>
    <sheetDataSet>
      <sheetData sheetId="0">
        <row r="6">
          <cell r="G6">
            <v>4239</v>
          </cell>
        </row>
        <row r="11">
          <cell r="C11">
            <v>8405</v>
          </cell>
          <cell r="G11">
            <v>4635</v>
          </cell>
        </row>
        <row r="70">
          <cell r="C70">
            <v>2130</v>
          </cell>
          <cell r="G70">
            <v>3320</v>
          </cell>
        </row>
        <row r="85">
          <cell r="C85">
            <v>1035</v>
          </cell>
          <cell r="G85">
            <v>2933</v>
          </cell>
        </row>
        <row r="93">
          <cell r="C93">
            <v>26</v>
          </cell>
          <cell r="G93">
            <v>3817</v>
          </cell>
        </row>
      </sheetData>
      <sheetData sheetId="1">
        <row r="6">
          <cell r="G6">
            <v>4204</v>
          </cell>
        </row>
        <row r="11">
          <cell r="C11">
            <v>3903</v>
          </cell>
          <cell r="G11">
            <v>4752</v>
          </cell>
        </row>
        <row r="70">
          <cell r="C70">
            <v>1311</v>
          </cell>
          <cell r="G70">
            <v>3138</v>
          </cell>
        </row>
        <row r="85">
          <cell r="C85">
            <v>559</v>
          </cell>
          <cell r="G85">
            <v>2887</v>
          </cell>
        </row>
        <row r="93">
          <cell r="C93">
            <v>25</v>
          </cell>
          <cell r="G93">
            <v>4013</v>
          </cell>
        </row>
      </sheetData>
      <sheetData sheetId="2">
        <row r="6">
          <cell r="G6">
            <v>4000</v>
          </cell>
        </row>
        <row r="11">
          <cell r="C11">
            <v>4758</v>
          </cell>
          <cell r="G11">
            <v>4394</v>
          </cell>
        </row>
        <row r="70">
          <cell r="C70">
            <v>1228</v>
          </cell>
          <cell r="G70">
            <v>2986</v>
          </cell>
        </row>
        <row r="85">
          <cell r="C85">
            <v>534</v>
          </cell>
          <cell r="G85">
            <v>2829</v>
          </cell>
        </row>
        <row r="93">
          <cell r="C93">
            <v>17</v>
          </cell>
          <cell r="G93">
            <v>3989</v>
          </cell>
        </row>
      </sheetData>
      <sheetData sheetId="3">
        <row r="6">
          <cell r="G6">
            <v>4058</v>
          </cell>
        </row>
        <row r="11">
          <cell r="C11">
            <v>2277</v>
          </cell>
          <cell r="G11">
            <v>4416</v>
          </cell>
        </row>
        <row r="70">
          <cell r="C70">
            <v>669</v>
          </cell>
          <cell r="G70">
            <v>3266</v>
          </cell>
        </row>
        <row r="85">
          <cell r="C85">
            <v>241</v>
          </cell>
          <cell r="G85">
            <v>2890</v>
          </cell>
        </row>
        <row r="93">
          <cell r="C93">
            <v>9</v>
          </cell>
          <cell r="G93">
            <v>3588</v>
          </cell>
        </row>
      </sheetData>
      <sheetData sheetId="4">
        <row r="6">
          <cell r="G6">
            <v>4153</v>
          </cell>
        </row>
        <row r="11">
          <cell r="G11">
            <v>4573</v>
          </cell>
        </row>
        <row r="70">
          <cell r="G70">
            <v>3192</v>
          </cell>
        </row>
        <row r="85">
          <cell r="G85">
            <v>2894</v>
          </cell>
        </row>
        <row r="93">
          <cell r="G93">
            <v>3892</v>
          </cell>
        </row>
      </sheetData>
      <sheetData sheetId="5">
        <row r="43">
          <cell r="E43">
            <v>2731269</v>
          </cell>
        </row>
      </sheetData>
      <sheetData sheetId="6">
        <row r="43">
          <cell r="E43">
            <v>1462802</v>
          </cell>
        </row>
      </sheetData>
      <sheetData sheetId="7">
        <row r="43">
          <cell r="E43">
            <v>1680735</v>
          </cell>
        </row>
      </sheetData>
      <sheetData sheetId="8">
        <row r="43">
          <cell r="E43">
            <v>809059</v>
          </cell>
        </row>
      </sheetData>
      <sheetData sheetId="9">
        <row r="43">
          <cell r="E43">
            <v>6683865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80"/>
  <sheetViews>
    <sheetView tabSelected="1" view="pageBreakPreview" zoomScale="50" zoomScaleNormal="35" zoomScaleSheetLayoutView="50" workbookViewId="0">
      <pane ySplit="11" topLeftCell="A12" activePane="bottomLeft" state="frozen"/>
      <selection pane="bottomLeft" activeCell="P76" sqref="P76"/>
    </sheetView>
  </sheetViews>
  <sheetFormatPr defaultRowHeight="12.75"/>
  <cols>
    <col min="1" max="1" width="58.85546875" customWidth="1"/>
    <col min="2" max="2" width="30.85546875" customWidth="1"/>
    <col min="3" max="3" width="25.85546875" customWidth="1"/>
    <col min="4" max="4" width="30.42578125" style="1" customWidth="1"/>
    <col min="5" max="5" width="2.28515625" hidden="1" customWidth="1"/>
    <col min="6" max="6" width="27.85546875" style="28" customWidth="1"/>
    <col min="7" max="7" width="30" customWidth="1"/>
    <col min="8" max="8" width="0.140625" customWidth="1"/>
    <col min="9" max="9" width="28.140625" customWidth="1"/>
    <col min="10" max="10" width="27" customWidth="1"/>
    <col min="11" max="11" width="21.7109375" hidden="1" customWidth="1"/>
    <col min="12" max="12" width="24.42578125" customWidth="1"/>
    <col min="13" max="13" width="25.7109375" customWidth="1"/>
    <col min="14" max="14" width="0.28515625" hidden="1" customWidth="1"/>
    <col min="15" max="15" width="28.42578125" customWidth="1"/>
    <col min="16" max="16" width="21.7109375" customWidth="1"/>
    <col min="17" max="17" width="12.5703125" customWidth="1"/>
  </cols>
  <sheetData>
    <row r="2" spans="1:68" ht="29.25" customHeight="1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"/>
      <c r="R2" s="5"/>
    </row>
    <row r="3" spans="1:68" ht="66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5"/>
      <c r="R3" s="5"/>
    </row>
    <row r="4" spans="1:68" ht="41.25" customHeight="1">
      <c r="A4" s="79" t="s">
        <v>50</v>
      </c>
      <c r="B4" s="81" t="s">
        <v>58</v>
      </c>
      <c r="C4" s="83" t="s">
        <v>49</v>
      </c>
      <c r="D4" s="76" t="s">
        <v>48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83" t="s">
        <v>56</v>
      </c>
      <c r="Q4" s="22"/>
      <c r="R4" s="5"/>
    </row>
    <row r="5" spans="1:68" s="20" customFormat="1" ht="306.75" customHeight="1">
      <c r="A5" s="80"/>
      <c r="B5" s="82"/>
      <c r="C5" s="84"/>
      <c r="D5" s="29" t="s">
        <v>53</v>
      </c>
      <c r="E5" s="30" t="s">
        <v>47</v>
      </c>
      <c r="F5" s="31" t="s">
        <v>76</v>
      </c>
      <c r="G5" s="30" t="s">
        <v>52</v>
      </c>
      <c r="H5" s="30" t="s">
        <v>47</v>
      </c>
      <c r="I5" s="30" t="s">
        <v>51</v>
      </c>
      <c r="J5" s="30" t="s">
        <v>75</v>
      </c>
      <c r="K5" s="30" t="s">
        <v>47</v>
      </c>
      <c r="L5" s="30" t="s">
        <v>54</v>
      </c>
      <c r="M5" s="30" t="s">
        <v>55</v>
      </c>
      <c r="N5" s="30" t="s">
        <v>47</v>
      </c>
      <c r="O5" s="30" t="s">
        <v>51</v>
      </c>
      <c r="P5" s="85"/>
      <c r="Q5" s="22"/>
      <c r="R5" s="21"/>
    </row>
    <row r="6" spans="1:68" ht="20.45" hidden="1" customHeight="1">
      <c r="A6" s="17">
        <v>1</v>
      </c>
      <c r="B6" s="17">
        <v>2</v>
      </c>
      <c r="C6" s="19"/>
      <c r="D6" s="18"/>
      <c r="E6" s="17"/>
      <c r="F6" s="26"/>
      <c r="G6" s="17"/>
      <c r="H6" s="17"/>
      <c r="I6" s="17"/>
      <c r="J6" s="17"/>
      <c r="K6" s="17"/>
      <c r="L6" s="17"/>
      <c r="M6" s="16">
        <v>7</v>
      </c>
      <c r="N6" s="16"/>
      <c r="O6" s="16"/>
      <c r="P6" s="16"/>
      <c r="Q6" s="15"/>
      <c r="R6" s="5"/>
    </row>
    <row r="7" spans="1:68" ht="16.899999999999999" hidden="1" customHeight="1">
      <c r="A7" s="14" t="s">
        <v>46</v>
      </c>
      <c r="B7" s="12">
        <v>505079</v>
      </c>
      <c r="C7" s="12"/>
      <c r="D7" s="13"/>
      <c r="E7" s="12"/>
      <c r="F7" s="27"/>
      <c r="G7" s="12"/>
      <c r="H7" s="12"/>
      <c r="I7" s="12"/>
      <c r="J7" s="12"/>
      <c r="K7" s="12"/>
      <c r="L7" s="12"/>
      <c r="M7" s="12">
        <v>714</v>
      </c>
      <c r="N7" s="12"/>
      <c r="O7" s="12"/>
      <c r="P7" s="12"/>
      <c r="Q7" s="11"/>
      <c r="R7" s="5"/>
    </row>
    <row r="8" spans="1:68" ht="20.25" hidden="1">
      <c r="A8" s="14" t="s">
        <v>45</v>
      </c>
      <c r="B8" s="12">
        <v>500656</v>
      </c>
      <c r="C8" s="12"/>
      <c r="D8" s="13"/>
      <c r="E8" s="12"/>
      <c r="F8" s="27"/>
      <c r="G8" s="12"/>
      <c r="H8" s="12"/>
      <c r="I8" s="12"/>
      <c r="J8" s="12"/>
      <c r="K8" s="12"/>
      <c r="L8" s="12"/>
      <c r="M8" s="12">
        <v>775</v>
      </c>
      <c r="N8" s="12"/>
      <c r="O8" s="12"/>
      <c r="P8" s="12"/>
      <c r="Q8" s="11"/>
      <c r="R8" s="5"/>
    </row>
    <row r="9" spans="1:68" ht="20.25" hidden="1">
      <c r="A9" s="14" t="s">
        <v>44</v>
      </c>
      <c r="B9" s="12">
        <v>489075</v>
      </c>
      <c r="C9" s="12"/>
      <c r="D9" s="13"/>
      <c r="E9" s="12"/>
      <c r="F9" s="27"/>
      <c r="G9" s="12"/>
      <c r="H9" s="12"/>
      <c r="I9" s="12"/>
      <c r="J9" s="12"/>
      <c r="K9" s="12"/>
      <c r="L9" s="12"/>
      <c r="M9" s="12">
        <v>906</v>
      </c>
      <c r="N9" s="12"/>
      <c r="O9" s="12"/>
      <c r="P9" s="12"/>
      <c r="Q9" s="11"/>
      <c r="R9" s="5"/>
    </row>
    <row r="10" spans="1:68" ht="20.25" hidden="1">
      <c r="A10" s="14" t="s">
        <v>43</v>
      </c>
      <c r="B10" s="12">
        <v>494302</v>
      </c>
      <c r="C10" s="12"/>
      <c r="D10" s="13"/>
      <c r="E10" s="12"/>
      <c r="F10" s="27"/>
      <c r="G10" s="12"/>
      <c r="H10" s="12"/>
      <c r="I10" s="12"/>
      <c r="J10" s="12"/>
      <c r="K10" s="12"/>
      <c r="L10" s="12"/>
      <c r="M10" s="12">
        <v>1114</v>
      </c>
      <c r="N10" s="12"/>
      <c r="O10" s="12"/>
      <c r="P10" s="12"/>
      <c r="Q10" s="11"/>
      <c r="R10" s="5"/>
    </row>
    <row r="11" spans="1:68" ht="3" customHeight="1">
      <c r="A11" s="14" t="s">
        <v>42</v>
      </c>
      <c r="B11" s="12">
        <v>526401</v>
      </c>
      <c r="C11" s="12"/>
      <c r="D11" s="13"/>
      <c r="E11" s="12"/>
      <c r="F11" s="27"/>
      <c r="G11" s="12"/>
      <c r="H11" s="12"/>
      <c r="I11" s="12"/>
      <c r="J11" s="12"/>
      <c r="K11" s="12"/>
      <c r="L11" s="12"/>
      <c r="M11" s="12">
        <v>1426</v>
      </c>
      <c r="N11" s="12"/>
      <c r="O11" s="12"/>
      <c r="P11" s="12"/>
      <c r="Q11" s="11"/>
      <c r="R11" s="5"/>
    </row>
    <row r="12" spans="1:68" ht="36.75" customHeight="1">
      <c r="A12" s="32">
        <v>1</v>
      </c>
      <c r="B12" s="23">
        <v>2</v>
      </c>
      <c r="C12" s="23">
        <v>3</v>
      </c>
      <c r="D12" s="23">
        <v>4</v>
      </c>
      <c r="E12" s="23">
        <v>5</v>
      </c>
      <c r="F12" s="33">
        <v>5</v>
      </c>
      <c r="G12" s="23">
        <v>6</v>
      </c>
      <c r="H12" s="23">
        <v>7</v>
      </c>
      <c r="I12" s="23">
        <v>7</v>
      </c>
      <c r="J12" s="23">
        <v>8</v>
      </c>
      <c r="K12" s="23"/>
      <c r="L12" s="23">
        <v>9</v>
      </c>
      <c r="M12" s="23">
        <v>10</v>
      </c>
      <c r="N12" s="23"/>
      <c r="O12" s="23">
        <v>11</v>
      </c>
      <c r="P12" s="23">
        <v>12</v>
      </c>
      <c r="Q12" s="11"/>
      <c r="R12" s="5"/>
    </row>
    <row r="13" spans="1:68" s="2" customFormat="1" ht="81.75" customHeight="1" thickBot="1">
      <c r="A13" s="34" t="s">
        <v>41</v>
      </c>
      <c r="B13" s="35">
        <f>B14+B15+B24+B32+B38+B43+B51+B52+B58</f>
        <v>604791</v>
      </c>
      <c r="C13" s="35">
        <f>[1]Республика!$G$6+P13</f>
        <v>4752.9973969189359</v>
      </c>
      <c r="D13" s="35">
        <f>D14+D15+D24+D32+D38+D43+D51+D52+D58</f>
        <v>448618</v>
      </c>
      <c r="E13" s="35">
        <f>[1]Республика!$G$11</f>
        <v>4900</v>
      </c>
      <c r="F13" s="36">
        <f t="shared" ref="F13:F44" si="0">E13+P13</f>
        <v>5142.9973969189359</v>
      </c>
      <c r="G13" s="37">
        <f>G14+G15+G24+G32+G38+G43+G51+G52+G58</f>
        <v>110144</v>
      </c>
      <c r="H13" s="37">
        <f>[1]Республика!$G$70</f>
        <v>3523</v>
      </c>
      <c r="I13" s="37">
        <f t="shared" ref="I13:I44" si="1">H13+P13</f>
        <v>3765.9973969189355</v>
      </c>
      <c r="J13" s="37">
        <f>J14+J15+J24+J32+J38+J43+J51+J52+J58</f>
        <v>44463</v>
      </c>
      <c r="K13" s="37">
        <f>[1]Республика!$G$85</f>
        <v>2976</v>
      </c>
      <c r="L13" s="37">
        <f t="shared" ref="L13:L44" si="2">K13+P13</f>
        <v>3218.9973969189355</v>
      </c>
      <c r="M13" s="37">
        <f>M14+M15+M24+M32+M38+M43+M51+M52+M58</f>
        <v>1566</v>
      </c>
      <c r="N13" s="37">
        <f>[1]Республика!$G$93</f>
        <v>5787</v>
      </c>
      <c r="O13" s="37">
        <f t="shared" ref="O13:O56" si="3">N13+P13</f>
        <v>6029.9973969189359</v>
      </c>
      <c r="P13" s="37">
        <f>'[2]Республика 1'!$E$43/B13</f>
        <v>242.99739691893564</v>
      </c>
      <c r="Q13" s="24"/>
      <c r="R13" s="25"/>
    </row>
    <row r="14" spans="1:68" s="9" customFormat="1" ht="42" customHeight="1">
      <c r="A14" s="38" t="s">
        <v>40</v>
      </c>
      <c r="B14" s="39">
        <f>D14+G14+J14+M14</f>
        <v>77196</v>
      </c>
      <c r="C14" s="39">
        <f>[3]Бишкек!$G$6+P14</f>
        <v>6165.9950126949579</v>
      </c>
      <c r="D14" s="40">
        <f>[3]Бишкек!$C$11</f>
        <v>63679</v>
      </c>
      <c r="E14" s="40">
        <f>[3]Бишкек!$G$11</f>
        <v>6374</v>
      </c>
      <c r="F14" s="41">
        <f>E14+P14</f>
        <v>6576.9950126949579</v>
      </c>
      <c r="G14" s="41">
        <f>[3]Бишкек!$C$70</f>
        <v>9679</v>
      </c>
      <c r="H14" s="41">
        <f>[3]Бишкек!$G$70</f>
        <v>4123</v>
      </c>
      <c r="I14" s="41">
        <f t="shared" si="1"/>
        <v>4325.9950126949579</v>
      </c>
      <c r="J14" s="41">
        <f>[3]Бишкек!$C$85</f>
        <v>3553</v>
      </c>
      <c r="K14" s="41">
        <f>[3]Бишкек!$G$85</f>
        <v>3105</v>
      </c>
      <c r="L14" s="41">
        <f t="shared" si="2"/>
        <v>3307.9950126949584</v>
      </c>
      <c r="M14" s="41">
        <f>[3]Бишкек!$C$93</f>
        <v>285</v>
      </c>
      <c r="N14" s="41">
        <f>[3]Бишкек!$G$93</f>
        <v>12245</v>
      </c>
      <c r="O14" s="41">
        <f t="shared" si="3"/>
        <v>12447.995012694959</v>
      </c>
      <c r="P14" s="41">
        <f>'[3]Бишкек1 '!$E$43/B14</f>
        <v>202.99501269495829</v>
      </c>
      <c r="Q14" s="8"/>
      <c r="R14" s="10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s="68" customFormat="1" ht="48" customHeight="1">
      <c r="A15" s="42" t="s">
        <v>39</v>
      </c>
      <c r="B15" s="43">
        <f>SUM(B16:B23)</f>
        <v>92949</v>
      </c>
      <c r="C15" s="43">
        <f>[4]обл!$G$6+P15</f>
        <v>4812.6606418573629</v>
      </c>
      <c r="D15" s="43">
        <f>SUM(D16:D23)</f>
        <v>70481</v>
      </c>
      <c r="E15" s="43">
        <f>[4]обл!$G$11</f>
        <v>4909</v>
      </c>
      <c r="F15" s="63">
        <f t="shared" si="0"/>
        <v>5151.6606418573629</v>
      </c>
      <c r="G15" s="64">
        <f>SUM(G16:G23)</f>
        <v>16472</v>
      </c>
      <c r="H15" s="64">
        <f>[4]обл!$G$70</f>
        <v>3700</v>
      </c>
      <c r="I15" s="64">
        <f t="shared" si="1"/>
        <v>3942.6606418573629</v>
      </c>
      <c r="J15" s="64">
        <f>SUM(J16:J23)</f>
        <v>5693</v>
      </c>
      <c r="K15" s="64">
        <f>[4]обл!$G$85</f>
        <v>2859</v>
      </c>
      <c r="L15" s="64">
        <f t="shared" si="2"/>
        <v>3101.6606418573629</v>
      </c>
      <c r="M15" s="64">
        <f>SUM(M16:M23)</f>
        <v>303</v>
      </c>
      <c r="N15" s="64">
        <f>[4]обл!$G$93</f>
        <v>5017</v>
      </c>
      <c r="O15" s="64">
        <f t="shared" si="3"/>
        <v>5259.6606418573629</v>
      </c>
      <c r="P15" s="64">
        <f>'[5]Обл-1'!$E$43/B15</f>
        <v>242.66064185736263</v>
      </c>
      <c r="Q15" s="65"/>
      <c r="R15" s="6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</row>
    <row r="16" spans="1:68" ht="38.25">
      <c r="A16" s="44" t="s">
        <v>38</v>
      </c>
      <c r="B16" s="39">
        <f t="shared" ref="B16:B23" si="4">D16+G16+J16+M16</f>
        <v>14843</v>
      </c>
      <c r="C16" s="45">
        <f>[4]Аламудун!$G$6+P16</f>
        <v>5044.6393586202248</v>
      </c>
      <c r="D16" s="46">
        <f>[4]Аламудун!$C$11</f>
        <v>12145</v>
      </c>
      <c r="E16" s="46">
        <f>[4]Аламудун!$G$11</f>
        <v>5123</v>
      </c>
      <c r="F16" s="47">
        <f t="shared" si="0"/>
        <v>5357.6393586202248</v>
      </c>
      <c r="G16" s="48">
        <f>[4]Аламудун!$C$70</f>
        <v>1830</v>
      </c>
      <c r="H16" s="48">
        <f>[4]Аламудун!$G$70</f>
        <v>3599</v>
      </c>
      <c r="I16" s="48">
        <f t="shared" si="1"/>
        <v>3833.6393586202248</v>
      </c>
      <c r="J16" s="48">
        <f>[4]Аламудун!$C$85</f>
        <v>829</v>
      </c>
      <c r="K16" s="48">
        <f>[4]Аламудун!$G$85</f>
        <v>2832</v>
      </c>
      <c r="L16" s="48">
        <f t="shared" si="2"/>
        <v>3066.6393586202248</v>
      </c>
      <c r="M16" s="48">
        <f>[4]Аламудун!$C$93</f>
        <v>39</v>
      </c>
      <c r="N16" s="48">
        <f>[4]Аламудун!$G$93</f>
        <v>6182</v>
      </c>
      <c r="O16" s="48">
        <f t="shared" si="3"/>
        <v>6416.6393586202248</v>
      </c>
      <c r="P16" s="48">
        <f>'[5]Аламудун-1'!$E$43/B16</f>
        <v>234.63935862022501</v>
      </c>
      <c r="Q16" s="6"/>
      <c r="R16" s="4"/>
    </row>
    <row r="17" spans="1:18" ht="38.25">
      <c r="A17" s="44" t="s">
        <v>37</v>
      </c>
      <c r="B17" s="39">
        <f t="shared" si="4"/>
        <v>13731</v>
      </c>
      <c r="C17" s="45">
        <f>[4]Жайыл!$G$6+P17</f>
        <v>5022.1526472944433</v>
      </c>
      <c r="D17" s="46">
        <f>[4]Жайыл!$C$11</f>
        <v>9255</v>
      </c>
      <c r="E17" s="46">
        <f>[4]Жайыл!$G$11</f>
        <v>5252</v>
      </c>
      <c r="F17" s="47">
        <f t="shared" si="0"/>
        <v>5495.1526472944433</v>
      </c>
      <c r="G17" s="48">
        <f>[4]Жайыл!$C$70</f>
        <v>3736</v>
      </c>
      <c r="H17" s="48">
        <f>[4]Жайыл!$G$70</f>
        <v>3946</v>
      </c>
      <c r="I17" s="48">
        <f t="shared" si="1"/>
        <v>4189.1526472944433</v>
      </c>
      <c r="J17" s="48">
        <f>[4]Жайыл!$C$85</f>
        <v>704</v>
      </c>
      <c r="K17" s="48">
        <f>[4]Жайыл!$G$85</f>
        <v>2959</v>
      </c>
      <c r="L17" s="48">
        <f t="shared" si="2"/>
        <v>3202.1526472944433</v>
      </c>
      <c r="M17" s="48">
        <f>[4]Жайыл!$C$93</f>
        <v>36</v>
      </c>
      <c r="N17" s="48">
        <f>[4]Жайыл!$G$93</f>
        <v>5422</v>
      </c>
      <c r="O17" s="48">
        <f t="shared" si="3"/>
        <v>5665.1526472944433</v>
      </c>
      <c r="P17" s="48">
        <f>'[5]Жайыл-1'!$E$43/B17</f>
        <v>243.15264729444323</v>
      </c>
      <c r="Q17" s="6"/>
      <c r="R17" s="4"/>
    </row>
    <row r="18" spans="1:18" ht="38.25">
      <c r="A18" s="44" t="s">
        <v>63</v>
      </c>
      <c r="B18" s="39">
        <f t="shared" si="4"/>
        <v>14080</v>
      </c>
      <c r="C18" s="45">
        <f>'[4]Ы-Ата'!$G$6+P18</f>
        <v>4829.7099431818178</v>
      </c>
      <c r="D18" s="46">
        <f>'[4]Ы-Ата'!$C$11</f>
        <v>11402</v>
      </c>
      <c r="E18" s="46">
        <f>'[4]Ы-Ата'!$G$11</f>
        <v>4864</v>
      </c>
      <c r="F18" s="47">
        <f t="shared" si="0"/>
        <v>5101.7099431818178</v>
      </c>
      <c r="G18" s="48">
        <f>'[4]Ы-Ата'!$C$70</f>
        <v>1920</v>
      </c>
      <c r="H18" s="48">
        <f>'[4]Ы-Ата'!$G$70</f>
        <v>3627</v>
      </c>
      <c r="I18" s="48">
        <f t="shared" si="1"/>
        <v>3864.7099431818183</v>
      </c>
      <c r="J18" s="48">
        <f>'[4]Ы-Ата'!$C$85</f>
        <v>702</v>
      </c>
      <c r="K18" s="48">
        <f>'[4]Ы-Ата'!$G$85</f>
        <v>2857</v>
      </c>
      <c r="L18" s="48">
        <f t="shared" si="2"/>
        <v>3094.7099431818183</v>
      </c>
      <c r="M18" s="48">
        <f>'[4]Ы-Ата'!$C$93</f>
        <v>56</v>
      </c>
      <c r="N18" s="48">
        <f>'[4]Ы-Ата'!$G$93</f>
        <v>4058</v>
      </c>
      <c r="O18" s="48">
        <f t="shared" si="3"/>
        <v>4295.7099431818178</v>
      </c>
      <c r="P18" s="48">
        <f>'[5]Ы-Ата-1'!$E$43/B18</f>
        <v>237.70994318181818</v>
      </c>
      <c r="Q18" s="6"/>
      <c r="R18" s="4"/>
    </row>
    <row r="19" spans="1:18" ht="33.75" customHeight="1">
      <c r="A19" s="49" t="s">
        <v>36</v>
      </c>
      <c r="B19" s="39">
        <f t="shared" si="4"/>
        <v>7367</v>
      </c>
      <c r="C19" s="45">
        <f>[4]Кемин!$G$6+P19</f>
        <v>4790.1403556400164</v>
      </c>
      <c r="D19" s="46">
        <f>[4]Кемин!$C$11</f>
        <v>5678</v>
      </c>
      <c r="E19" s="46">
        <f>[4]Кемин!$G$11</f>
        <v>4904.4119408242341</v>
      </c>
      <c r="F19" s="47">
        <f t="shared" si="0"/>
        <v>5151.2095517920634</v>
      </c>
      <c r="G19" s="48">
        <f>[4]Кемин!$C$70</f>
        <v>983</v>
      </c>
      <c r="H19" s="48">
        <f>[4]Кемин!$G$70</f>
        <v>3514</v>
      </c>
      <c r="I19" s="48">
        <f t="shared" si="1"/>
        <v>3760.7976109678293</v>
      </c>
      <c r="J19" s="48">
        <f>[4]Кемин!$C$85</f>
        <v>671</v>
      </c>
      <c r="K19" s="48">
        <f>[4]Кемин!$G$85</f>
        <v>2879</v>
      </c>
      <c r="L19" s="48">
        <f t="shared" si="2"/>
        <v>3125.7976109678293</v>
      </c>
      <c r="M19" s="48">
        <f>[4]Кемин!$C$93</f>
        <v>35</v>
      </c>
      <c r="N19" s="48">
        <f>[4]Кемин!$G$93</f>
        <v>6796</v>
      </c>
      <c r="O19" s="48">
        <f t="shared" si="3"/>
        <v>7042.7976109678293</v>
      </c>
      <c r="P19" s="48">
        <f>'[5]Кемин-1'!$E$43/B19</f>
        <v>246.79761096782951</v>
      </c>
      <c r="Q19" s="6"/>
      <c r="R19" s="4"/>
    </row>
    <row r="20" spans="1:18" ht="33" customHeight="1">
      <c r="A20" s="50" t="s">
        <v>35</v>
      </c>
      <c r="B20" s="39">
        <f t="shared" si="4"/>
        <v>9975</v>
      </c>
      <c r="C20" s="45">
        <f>[4]Московский!$G$6+P20</f>
        <v>4625.2845112781952</v>
      </c>
      <c r="D20" s="46">
        <f>[4]Московский!$C$11</f>
        <v>7255</v>
      </c>
      <c r="E20" s="46">
        <f>[4]Московский!$G$11</f>
        <v>4710</v>
      </c>
      <c r="F20" s="47">
        <f t="shared" si="0"/>
        <v>4960.2845112781952</v>
      </c>
      <c r="G20" s="48">
        <f>[4]Московский!$C$70</f>
        <v>2073</v>
      </c>
      <c r="H20" s="48">
        <f>[4]Московский!$G$70</f>
        <v>3637</v>
      </c>
      <c r="I20" s="48">
        <f t="shared" si="1"/>
        <v>3887.2845112781956</v>
      </c>
      <c r="J20" s="48">
        <f>[4]Московский!$C$85</f>
        <v>600</v>
      </c>
      <c r="K20" s="48">
        <f>[4]Московский!$G$85</f>
        <v>2813</v>
      </c>
      <c r="L20" s="48">
        <f t="shared" si="2"/>
        <v>3063.2845112781956</v>
      </c>
      <c r="M20" s="48">
        <f>[4]Московский!$C$93</f>
        <v>47</v>
      </c>
      <c r="N20" s="48">
        <f>[4]Московский!$G$93</f>
        <v>5221</v>
      </c>
      <c r="O20" s="48">
        <f t="shared" si="3"/>
        <v>5471.2845112781952</v>
      </c>
      <c r="P20" s="48">
        <f>'[5]Московский-1'!$E$43/B20</f>
        <v>250.28451127819548</v>
      </c>
      <c r="Q20" s="6"/>
      <c r="R20" s="4"/>
    </row>
    <row r="21" spans="1:18" ht="38.25">
      <c r="A21" s="51" t="s">
        <v>34</v>
      </c>
      <c r="B21" s="39">
        <f t="shared" si="4"/>
        <v>5339</v>
      </c>
      <c r="C21" s="52">
        <f>[4]Панфиловка!$G$6+P21</f>
        <v>4587.5055253792843</v>
      </c>
      <c r="D21" s="53">
        <f>[4]Панфиловка!$C$11</f>
        <v>3555</v>
      </c>
      <c r="E21" s="53">
        <f>[4]Панфиловка!$G$11</f>
        <v>4682</v>
      </c>
      <c r="F21" s="47">
        <f t="shared" si="0"/>
        <v>4935.5055253792843</v>
      </c>
      <c r="G21" s="54">
        <f>[4]Панфиловка!$C$70</f>
        <v>1486</v>
      </c>
      <c r="H21" s="54">
        <f>[4]Панфиловка!$G$70</f>
        <v>3806</v>
      </c>
      <c r="I21" s="48">
        <f t="shared" si="1"/>
        <v>4059.5055253792843</v>
      </c>
      <c r="J21" s="54">
        <f>[4]Панфиловка!$C$85</f>
        <v>290</v>
      </c>
      <c r="K21" s="54">
        <f>[4]Панфиловка!$G$85</f>
        <v>2834</v>
      </c>
      <c r="L21" s="48">
        <f t="shared" si="2"/>
        <v>3087.5055253792843</v>
      </c>
      <c r="M21" s="54">
        <f>[4]Панфиловка!$C$93</f>
        <v>8</v>
      </c>
      <c r="N21" s="54">
        <f>[4]Панфиловка!$G$93</f>
        <v>2343</v>
      </c>
      <c r="O21" s="48">
        <f t="shared" si="3"/>
        <v>2596.5055253792843</v>
      </c>
      <c r="P21" s="54">
        <f>'[5]Панфиловка-1'!$E$43/B21</f>
        <v>253.50552537928451</v>
      </c>
      <c r="Q21" s="5"/>
      <c r="R21" s="4"/>
    </row>
    <row r="22" spans="1:18" ht="38.25">
      <c r="A22" s="50" t="s">
        <v>33</v>
      </c>
      <c r="B22" s="39">
        <f t="shared" si="4"/>
        <v>16174</v>
      </c>
      <c r="C22" s="52">
        <f>[4]Сокулук!$G$6+P22</f>
        <v>4679.7357487325335</v>
      </c>
      <c r="D22" s="53">
        <f>[4]Сокулук!$C$11</f>
        <v>12599</v>
      </c>
      <c r="E22" s="53">
        <f>[4]Сокулук!$G$11</f>
        <v>4752.7236288594331</v>
      </c>
      <c r="F22" s="47">
        <f t="shared" si="0"/>
        <v>4995.4593775919666</v>
      </c>
      <c r="G22" s="54">
        <f>[4]Сокулук!$C$70</f>
        <v>2440</v>
      </c>
      <c r="H22" s="54">
        <f>[4]Сокулук!$G$70</f>
        <v>3501</v>
      </c>
      <c r="I22" s="48">
        <f t="shared" si="1"/>
        <v>3743.7357487325335</v>
      </c>
      <c r="J22" s="54">
        <f>[4]Сокулук!$C$85</f>
        <v>1100</v>
      </c>
      <c r="K22" s="54">
        <f>[4]Сокулук!$G$85</f>
        <v>2873</v>
      </c>
      <c r="L22" s="48">
        <f t="shared" si="2"/>
        <v>3115.7357487325335</v>
      </c>
      <c r="M22" s="54">
        <f>[4]Сокулук!$C$93</f>
        <v>35</v>
      </c>
      <c r="N22" s="54">
        <f>[4]Сокулук!$G$93</f>
        <v>5149</v>
      </c>
      <c r="O22" s="48">
        <f t="shared" si="3"/>
        <v>5391.7357487325335</v>
      </c>
      <c r="P22" s="54">
        <f>'[5]Сокулук-1'!$E$43/B22</f>
        <v>242.73574873253369</v>
      </c>
      <c r="Q22" s="5"/>
      <c r="R22" s="4"/>
    </row>
    <row r="23" spans="1:18" ht="38.25">
      <c r="A23" s="50" t="s">
        <v>32</v>
      </c>
      <c r="B23" s="39">
        <f t="shared" si="4"/>
        <v>11440</v>
      </c>
      <c r="C23" s="52">
        <f>[4]Чуй!$G$6+P23</f>
        <v>4708.6233391608394</v>
      </c>
      <c r="D23" s="53">
        <f>[4]Чуй!$C$11</f>
        <v>8592</v>
      </c>
      <c r="E23" s="53">
        <f>[4]Чуй!$G$11</f>
        <v>4794.139432029795</v>
      </c>
      <c r="F23" s="47">
        <f t="shared" si="0"/>
        <v>5038.230953008816</v>
      </c>
      <c r="G23" s="54">
        <f>[4]Чуй!$C$70</f>
        <v>2004</v>
      </c>
      <c r="H23" s="54">
        <f>[4]Чуй!$G$70</f>
        <v>3726.4376247504988</v>
      </c>
      <c r="I23" s="48">
        <f t="shared" si="1"/>
        <v>3970.5291457295198</v>
      </c>
      <c r="J23" s="54">
        <f>[4]Чуй!$C$85</f>
        <v>797</v>
      </c>
      <c r="K23" s="54">
        <f>[4]Чуй!$G$85</f>
        <v>2812</v>
      </c>
      <c r="L23" s="48">
        <f t="shared" si="2"/>
        <v>3056.091520979021</v>
      </c>
      <c r="M23" s="54">
        <f>[4]Чуй!$C$93</f>
        <v>47</v>
      </c>
      <c r="N23" s="54">
        <f>[4]Чуй!$G$93</f>
        <v>3708</v>
      </c>
      <c r="O23" s="48">
        <f t="shared" si="3"/>
        <v>3952.091520979021</v>
      </c>
      <c r="P23" s="54">
        <f>'[5]Чуй-1'!$E$42/B23</f>
        <v>244.09152097902097</v>
      </c>
      <c r="R23" s="3"/>
    </row>
    <row r="24" spans="1:18" s="70" customFormat="1" ht="51.75" customHeight="1">
      <c r="A24" s="55" t="s">
        <v>60</v>
      </c>
      <c r="B24" s="35">
        <f>SUM(B25:B31)</f>
        <v>58012</v>
      </c>
      <c r="C24" s="35">
        <f>[6]обл!$G$6+P24</f>
        <v>4539.1240664000552</v>
      </c>
      <c r="D24" s="35">
        <f>SUM(D25:D31)</f>
        <v>42237</v>
      </c>
      <c r="E24" s="35">
        <f>[6]обл!$G$11</f>
        <v>4659</v>
      </c>
      <c r="F24" s="72">
        <f t="shared" si="0"/>
        <v>4911.1240664000552</v>
      </c>
      <c r="G24" s="37">
        <f>SUM(G25:G31)</f>
        <v>10062</v>
      </c>
      <c r="H24" s="37">
        <f>[6]обл!$G$70</f>
        <v>3442</v>
      </c>
      <c r="I24" s="37">
        <f t="shared" si="1"/>
        <v>3694.1240664000552</v>
      </c>
      <c r="J24" s="37">
        <f>SUM(J25:J31)</f>
        <v>5553</v>
      </c>
      <c r="K24" s="37">
        <f>[6]обл!$G$85</f>
        <v>2984</v>
      </c>
      <c r="L24" s="37">
        <f t="shared" si="2"/>
        <v>3236.1240664000552</v>
      </c>
      <c r="M24" s="37">
        <f>SUM(M25:M31)</f>
        <v>160</v>
      </c>
      <c r="N24" s="37">
        <f>[6]обл!$G$93</f>
        <v>4219</v>
      </c>
      <c r="O24" s="37">
        <f t="shared" si="3"/>
        <v>4471.1240664000552</v>
      </c>
      <c r="P24" s="69">
        <f>'[7]обл-1'!$E$43/B24</f>
        <v>252.12406640005517</v>
      </c>
      <c r="R24" s="71"/>
    </row>
    <row r="25" spans="1:18" ht="38.25">
      <c r="A25" s="51" t="s">
        <v>31</v>
      </c>
      <c r="B25" s="39">
        <f t="shared" ref="B25:B31" si="5">D25+G25+J25+M25</f>
        <v>7435</v>
      </c>
      <c r="C25" s="52">
        <f>[6]Каракол!$G$7+P25</f>
        <v>5012.5435104236722</v>
      </c>
      <c r="D25" s="53">
        <f>[6]Каракол!$C$12</f>
        <v>5369</v>
      </c>
      <c r="E25" s="53">
        <f>[6]Каракол!$G$12</f>
        <v>5224</v>
      </c>
      <c r="F25" s="47">
        <f t="shared" si="0"/>
        <v>5461.5435104236722</v>
      </c>
      <c r="G25" s="54">
        <f>[6]Каракол!$C$71</f>
        <v>1473</v>
      </c>
      <c r="H25" s="54">
        <f>[6]Каракол!$G$71</f>
        <v>3778</v>
      </c>
      <c r="I25" s="48">
        <f t="shared" si="1"/>
        <v>4015.5435104236717</v>
      </c>
      <c r="J25" s="54">
        <f>[6]Каракол!$C$86</f>
        <v>569</v>
      </c>
      <c r="K25" s="54">
        <f>[6]Каракол!$G$86</f>
        <v>3130</v>
      </c>
      <c r="L25" s="48">
        <f t="shared" si="2"/>
        <v>3367.5435104236717</v>
      </c>
      <c r="M25" s="54">
        <f>[6]Каракол!$C$94</f>
        <v>24</v>
      </c>
      <c r="N25" s="54">
        <f>[6]Каракол!$G$94</f>
        <v>4667</v>
      </c>
      <c r="O25" s="48">
        <f t="shared" si="3"/>
        <v>4904.5435104236722</v>
      </c>
      <c r="P25" s="54">
        <f>'[7]Каракол-1'!$E$43/B25</f>
        <v>237.54351042367182</v>
      </c>
    </row>
    <row r="26" spans="1:18" ht="38.25">
      <c r="A26" s="51" t="s">
        <v>30</v>
      </c>
      <c r="B26" s="39">
        <f t="shared" si="5"/>
        <v>5085</v>
      </c>
      <c r="C26" s="52">
        <f>[6]Балыкчы!$G$6+P26</f>
        <v>4610.3315634218288</v>
      </c>
      <c r="D26" s="53">
        <f>[6]Балыкчы!$C$11</f>
        <v>3417</v>
      </c>
      <c r="E26" s="53">
        <f>[6]Балыкчы!$G$11</f>
        <v>4801.32865086333</v>
      </c>
      <c r="F26" s="47">
        <f t="shared" si="0"/>
        <v>5046.294629231078</v>
      </c>
      <c r="G26" s="54">
        <f>[6]Балыкчы!$C$70</f>
        <v>1201</v>
      </c>
      <c r="H26" s="54">
        <f>[6]Балыкчы!$G$70</f>
        <v>3616.1765195670273</v>
      </c>
      <c r="I26" s="48">
        <f t="shared" si="1"/>
        <v>3861.1424979347757</v>
      </c>
      <c r="J26" s="54">
        <f>[6]Балыкчы!$C$85</f>
        <v>448</v>
      </c>
      <c r="K26" s="54">
        <f>[6]Балыкчы!$G$85</f>
        <v>3022.6272321428573</v>
      </c>
      <c r="L26" s="48">
        <f t="shared" si="2"/>
        <v>3267.5932105106058</v>
      </c>
      <c r="M26" s="54">
        <f>[6]Балыкчы!$C$93</f>
        <v>19</v>
      </c>
      <c r="N26" s="54">
        <f>[6]Балыкчы!$G$93</f>
        <v>4978</v>
      </c>
      <c r="O26" s="48">
        <f t="shared" si="3"/>
        <v>5222.965978367748</v>
      </c>
      <c r="P26" s="54">
        <f>'[7]Балыкчы-1'!$E$43/B26</f>
        <v>244.96597836774828</v>
      </c>
    </row>
    <row r="27" spans="1:18" ht="38.25">
      <c r="A27" s="50" t="s">
        <v>29</v>
      </c>
      <c r="B27" s="39">
        <f t="shared" si="5"/>
        <v>8123</v>
      </c>
      <c r="C27" s="52">
        <f>'[6]Ак-Суу'!$G$6+P27</f>
        <v>4472.2448602732984</v>
      </c>
      <c r="D27" s="53">
        <f>'[6]Ак-Суу'!$C$11</f>
        <v>5920</v>
      </c>
      <c r="E27" s="53">
        <f>'[6]Ак-Суу'!$G$11</f>
        <v>4570</v>
      </c>
      <c r="F27" s="47">
        <f t="shared" si="0"/>
        <v>4824.2448602732984</v>
      </c>
      <c r="G27" s="54">
        <f>'[6]Ак-Суу'!$C$70</f>
        <v>1396</v>
      </c>
      <c r="H27" s="54">
        <f>'[6]Ак-Суу'!$G$70</f>
        <v>3368</v>
      </c>
      <c r="I27" s="48">
        <f t="shared" si="1"/>
        <v>3622.2448602732979</v>
      </c>
      <c r="J27" s="54">
        <f>'[6]Ак-Суу'!$C$85</f>
        <v>777</v>
      </c>
      <c r="K27" s="54">
        <f>'[6]Ак-Суу'!$G$85</f>
        <v>3049.234234234234</v>
      </c>
      <c r="L27" s="48">
        <f t="shared" si="2"/>
        <v>3303.479094507532</v>
      </c>
      <c r="M27" s="54">
        <f>'[6]Ак-Суу'!$C$93</f>
        <v>30</v>
      </c>
      <c r="N27" s="54">
        <f>'[6]Ак-Суу'!$G$93</f>
        <v>26996</v>
      </c>
      <c r="O27" s="48">
        <f t="shared" si="3"/>
        <v>27250.244860273298</v>
      </c>
      <c r="P27" s="54">
        <f>'[7]Ак-Суу-1'!$E$43/B27</f>
        <v>254.24486027329803</v>
      </c>
    </row>
    <row r="28" spans="1:18" ht="38.25">
      <c r="A28" s="50" t="s">
        <v>28</v>
      </c>
      <c r="B28" s="39">
        <f t="shared" si="5"/>
        <v>10750</v>
      </c>
      <c r="C28" s="52">
        <f>'[6]Дж-Огуз'!$G$6+P28</f>
        <v>4519.4670697674419</v>
      </c>
      <c r="D28" s="53">
        <f>'[6]Дж-Огуз'!$C$11</f>
        <v>7739</v>
      </c>
      <c r="E28" s="53">
        <f>'[6]Дж-Огуз'!$G$11</f>
        <v>4615</v>
      </c>
      <c r="F28" s="47">
        <f t="shared" si="0"/>
        <v>4872.4670697674419</v>
      </c>
      <c r="G28" s="54">
        <f>'[6]Дж-Огуз'!$C$70</f>
        <v>1892</v>
      </c>
      <c r="H28" s="54">
        <f>'[6]Дж-Огуз'!$G$70</f>
        <v>3438</v>
      </c>
      <c r="I28" s="48">
        <f t="shared" si="1"/>
        <v>3695.4670697674419</v>
      </c>
      <c r="J28" s="54">
        <f>'[6]Дж-Огуз'!$C$85</f>
        <v>1090</v>
      </c>
      <c r="K28" s="54">
        <f>'[6]Дж-Огуз'!$G$85</f>
        <v>3190</v>
      </c>
      <c r="L28" s="48">
        <f t="shared" si="2"/>
        <v>3447.4670697674419</v>
      </c>
      <c r="M28" s="54">
        <f>'[6]Дж-Огуз'!$C$93</f>
        <v>29</v>
      </c>
      <c r="N28" s="54">
        <f>'[6]Дж-Огуз'!$G$93</f>
        <v>4015</v>
      </c>
      <c r="O28" s="48">
        <f t="shared" si="3"/>
        <v>4272.4670697674419</v>
      </c>
      <c r="P28" s="54">
        <f>'[7]Дж-Огуз-1'!$E$43/B28</f>
        <v>257.46706976744184</v>
      </c>
    </row>
    <row r="29" spans="1:18" ht="38.25">
      <c r="A29" s="51" t="s">
        <v>62</v>
      </c>
      <c r="B29" s="39">
        <f t="shared" si="5"/>
        <v>10559</v>
      </c>
      <c r="C29" s="52">
        <f>'[6]Ы-Куль'!$G$6+P29</f>
        <v>4419.4211573065631</v>
      </c>
      <c r="D29" s="53">
        <f>'[6]Ы-Куль'!$C$11</f>
        <v>7868</v>
      </c>
      <c r="E29" s="53">
        <f>'[6]Ы-Куль'!$G$11</f>
        <v>4515</v>
      </c>
      <c r="F29" s="47">
        <f t="shared" si="0"/>
        <v>4770.4211573065631</v>
      </c>
      <c r="G29" s="54">
        <f>'[6]Ы-Куль'!$C$70</f>
        <v>1560</v>
      </c>
      <c r="H29" s="54">
        <f>'[6]Ы-Куль'!$G$70</f>
        <v>3313</v>
      </c>
      <c r="I29" s="48">
        <f t="shared" si="1"/>
        <v>3568.4211573065631</v>
      </c>
      <c r="J29" s="54">
        <f>'[6]Ы-Куль'!$C$85</f>
        <v>1113</v>
      </c>
      <c r="K29" s="54">
        <f>'[6]Ы-Куль'!$G$85</f>
        <v>2881</v>
      </c>
      <c r="L29" s="48">
        <f t="shared" si="2"/>
        <v>3136.4211573065631</v>
      </c>
      <c r="M29" s="54">
        <f>'[6]Ы-Куль'!$C$93</f>
        <v>18</v>
      </c>
      <c r="N29" s="54">
        <f>'[6]Ы-Куль'!$G$93</f>
        <v>4057</v>
      </c>
      <c r="O29" s="48">
        <f t="shared" si="3"/>
        <v>4312.4211573065631</v>
      </c>
      <c r="P29" s="54">
        <f>'[7]Ы-Куль-1'!$E$43/B29</f>
        <v>255.42115730656312</v>
      </c>
    </row>
    <row r="30" spans="1:18" ht="38.25">
      <c r="A30" s="51" t="s">
        <v>27</v>
      </c>
      <c r="B30" s="39">
        <f t="shared" si="5"/>
        <v>8125</v>
      </c>
      <c r="C30" s="52">
        <f>[6]Тон!$G$6+P30</f>
        <v>4507.2722880000001</v>
      </c>
      <c r="D30" s="53">
        <f>[6]Тон!$C$11</f>
        <v>6065</v>
      </c>
      <c r="E30" s="53">
        <f>[6]Тон!$G$11</f>
        <v>4633.5197032151691</v>
      </c>
      <c r="F30" s="47">
        <f t="shared" si="0"/>
        <v>4889.7919912151692</v>
      </c>
      <c r="G30" s="54">
        <f>[6]Тон!$C$70</f>
        <v>1149</v>
      </c>
      <c r="H30" s="54">
        <f>[6]Тон!$G$70</f>
        <v>3219.7232375979111</v>
      </c>
      <c r="I30" s="48">
        <f t="shared" si="1"/>
        <v>3475.9955255979112</v>
      </c>
      <c r="J30" s="54">
        <f>[6]Тон!$C$85</f>
        <v>897</v>
      </c>
      <c r="K30" s="54">
        <f>[6]Тон!$G$85</f>
        <v>2997</v>
      </c>
      <c r="L30" s="48">
        <f t="shared" si="2"/>
        <v>3253.2722880000001</v>
      </c>
      <c r="M30" s="54">
        <f>[6]Тон!$C$93</f>
        <v>14</v>
      </c>
      <c r="N30" s="54">
        <f>[6]Тон!$G$93</f>
        <v>3471</v>
      </c>
      <c r="O30" s="48">
        <f t="shared" si="3"/>
        <v>3727.2722880000001</v>
      </c>
      <c r="P30" s="54">
        <f>'[7]Тон-1'!$E$44/B30</f>
        <v>256.272288</v>
      </c>
    </row>
    <row r="31" spans="1:18" ht="38.25">
      <c r="A31" s="50" t="s">
        <v>26</v>
      </c>
      <c r="B31" s="39">
        <f t="shared" si="5"/>
        <v>7935</v>
      </c>
      <c r="C31" s="52">
        <f>[6]Тюп!$G$6+P31</f>
        <v>4333.3285444234407</v>
      </c>
      <c r="D31" s="53">
        <f>[6]Тюп!$C$11</f>
        <v>5859</v>
      </c>
      <c r="E31" s="53">
        <f>[6]Тюп!$G$11</f>
        <v>4428</v>
      </c>
      <c r="F31" s="47">
        <f t="shared" si="0"/>
        <v>4680.3285444234407</v>
      </c>
      <c r="G31" s="54">
        <f>[6]Тюп!$C$70</f>
        <v>1391</v>
      </c>
      <c r="H31" s="54">
        <f>[6]Тюп!$G$70</f>
        <v>3342</v>
      </c>
      <c r="I31" s="48">
        <f t="shared" si="1"/>
        <v>3594.3285444234407</v>
      </c>
      <c r="J31" s="54">
        <f>[6]Тюп!$C$85</f>
        <v>659</v>
      </c>
      <c r="K31" s="54">
        <f>[6]Тюп!$G$85</f>
        <v>2574</v>
      </c>
      <c r="L31" s="48">
        <f t="shared" si="2"/>
        <v>2826.3285444234407</v>
      </c>
      <c r="M31" s="56">
        <f>[6]Тюп!$C$93</f>
        <v>26</v>
      </c>
      <c r="N31" s="54">
        <f>[6]Тюп!$G$93</f>
        <v>3652</v>
      </c>
      <c r="O31" s="48">
        <f t="shared" si="3"/>
        <v>3904.3285444234407</v>
      </c>
      <c r="P31" s="54">
        <f>'[7]Тюп-1'!$E$43/B31</f>
        <v>252.32854442344046</v>
      </c>
    </row>
    <row r="32" spans="1:18" s="70" customFormat="1" ht="51" customHeight="1">
      <c r="A32" s="55" t="s">
        <v>25</v>
      </c>
      <c r="B32" s="35">
        <f>SUM(B33:B37)</f>
        <v>47997</v>
      </c>
      <c r="C32" s="35">
        <f>[8]обл!$G$6+P32</f>
        <v>4979.8465112402855</v>
      </c>
      <c r="D32" s="35">
        <f>SUM(D33:D37)</f>
        <v>37550</v>
      </c>
      <c r="E32" s="35">
        <f>[8]обл!$G$11</f>
        <v>5100</v>
      </c>
      <c r="F32" s="72">
        <f t="shared" si="0"/>
        <v>5338.8465112402855</v>
      </c>
      <c r="G32" s="37">
        <f>SUM(G33:G37)</f>
        <v>6183</v>
      </c>
      <c r="H32" s="37">
        <f>[8]обл!$G$70</f>
        <v>3593</v>
      </c>
      <c r="I32" s="37">
        <f t="shared" si="1"/>
        <v>3831.846511240286</v>
      </c>
      <c r="J32" s="37">
        <f>SUM(J33:J37)</f>
        <v>4180</v>
      </c>
      <c r="K32" s="37">
        <f>[8]обл!$G$85</f>
        <v>3187</v>
      </c>
      <c r="L32" s="37">
        <f t="shared" si="2"/>
        <v>3425.846511240286</v>
      </c>
      <c r="M32" s="37">
        <f>SUM(M33:M37)</f>
        <v>84</v>
      </c>
      <c r="N32" s="37">
        <f>[8]обл!$G$93</f>
        <v>5919</v>
      </c>
      <c r="O32" s="37">
        <f t="shared" si="3"/>
        <v>6157.8465112402855</v>
      </c>
      <c r="P32" s="69">
        <f>'[8]Обл-1'!$E$43/B32</f>
        <v>238.84651124028585</v>
      </c>
    </row>
    <row r="33" spans="1:16" ht="38.25">
      <c r="A33" s="51" t="s">
        <v>64</v>
      </c>
      <c r="B33" s="39">
        <f>D33+G33+J33+M33</f>
        <v>5097</v>
      </c>
      <c r="C33" s="52">
        <f>'[8]А-Талаа'!$G$6+P33</f>
        <v>4853.3268589366289</v>
      </c>
      <c r="D33" s="53">
        <f>'[8]А-Талаа'!$C$11</f>
        <v>4108</v>
      </c>
      <c r="E33" s="53">
        <f>'[8]А-Талаа'!$G$11</f>
        <v>4936</v>
      </c>
      <c r="F33" s="47">
        <f t="shared" si="0"/>
        <v>5163.3268589366289</v>
      </c>
      <c r="G33" s="54">
        <f>'[8]А-Талаа'!$C$70</f>
        <v>511</v>
      </c>
      <c r="H33" s="54">
        <f>'[8]А-Талаа'!$G$70</f>
        <v>3464</v>
      </c>
      <c r="I33" s="48">
        <f t="shared" si="1"/>
        <v>3691.3268589366294</v>
      </c>
      <c r="J33" s="54">
        <f>'[8]А-Талаа'!$C$85</f>
        <v>466</v>
      </c>
      <c r="K33" s="54">
        <f>'[8]А-Талаа'!$G$85</f>
        <v>3184</v>
      </c>
      <c r="L33" s="48">
        <f t="shared" si="2"/>
        <v>3411.3268589366294</v>
      </c>
      <c r="M33" s="54">
        <f>'[8]А-Талаа'!$C$93</f>
        <v>12</v>
      </c>
      <c r="N33" s="54">
        <f>'[8]А-Талаа'!$G$93</f>
        <v>4032</v>
      </c>
      <c r="O33" s="48">
        <f t="shared" si="3"/>
        <v>4259.3268589366289</v>
      </c>
      <c r="P33" s="54">
        <f>'[8]А-Талаа-1'!$E$43/B33</f>
        <v>227.32685893662938</v>
      </c>
    </row>
    <row r="34" spans="1:16" ht="38.25">
      <c r="A34" s="50" t="s">
        <v>65</v>
      </c>
      <c r="B34" s="39">
        <f>D34+G34+J34+M34</f>
        <v>10155</v>
      </c>
      <c r="C34" s="52">
        <f>'[8] А-Башы'!$G$6+P34</f>
        <v>5045.3842442146724</v>
      </c>
      <c r="D34" s="53">
        <f>'[8] А-Башы'!$C$11</f>
        <v>7980</v>
      </c>
      <c r="E34" s="53">
        <f>'[8] А-Башы'!$G$11</f>
        <v>5167</v>
      </c>
      <c r="F34" s="47">
        <f t="shared" si="0"/>
        <v>5406.3842442146724</v>
      </c>
      <c r="G34" s="54">
        <f>'[8] А-Башы'!$C$70</f>
        <v>1294</v>
      </c>
      <c r="H34" s="54">
        <f>'[8] А-Башы'!$G$70</f>
        <v>3551</v>
      </c>
      <c r="I34" s="48">
        <f t="shared" si="1"/>
        <v>3790.3842442146724</v>
      </c>
      <c r="J34" s="54">
        <f>'[8] А-Башы'!$C$85</f>
        <v>854</v>
      </c>
      <c r="K34" s="54">
        <f>'[8] А-Башы'!$G$85</f>
        <v>3239</v>
      </c>
      <c r="L34" s="48">
        <f t="shared" si="2"/>
        <v>3478.3842442146724</v>
      </c>
      <c r="M34" s="54">
        <f>'[8] А-Башы'!$C$93</f>
        <v>27</v>
      </c>
      <c r="N34" s="54">
        <f>'[8] А-Башы'!$G$93</f>
        <v>8008</v>
      </c>
      <c r="O34" s="48">
        <f t="shared" si="3"/>
        <v>8247.3842442146724</v>
      </c>
      <c r="P34" s="54">
        <f>'[8]А-Башы-1'!$E$43/B34</f>
        <v>239.38424421467258</v>
      </c>
    </row>
    <row r="35" spans="1:16" ht="38.25">
      <c r="A35" s="51" t="s">
        <v>24</v>
      </c>
      <c r="B35" s="39">
        <f>D35+G35+J35+M35</f>
        <v>7212</v>
      </c>
      <c r="C35" s="52">
        <f>[8]Жумгал!$G$6+P35</f>
        <v>4778.1078757626183</v>
      </c>
      <c r="D35" s="53">
        <f>[8]Жумгал!$C$11</f>
        <v>5618</v>
      </c>
      <c r="E35" s="53">
        <f>[8]Жумгал!$G$11</f>
        <v>4896</v>
      </c>
      <c r="F35" s="47">
        <f t="shared" si="0"/>
        <v>5144.1078757626183</v>
      </c>
      <c r="G35" s="54">
        <f>[8]Жумгал!$C$70</f>
        <v>968</v>
      </c>
      <c r="H35" s="54">
        <f>[8]Жумгал!$G$70</f>
        <v>3385</v>
      </c>
      <c r="I35" s="48">
        <f t="shared" si="1"/>
        <v>3633.1078757626178</v>
      </c>
      <c r="J35" s="54">
        <f>[8]Жумгал!$C$85</f>
        <v>610</v>
      </c>
      <c r="K35" s="54">
        <f>[8]Жумгал!$G$85</f>
        <v>2987</v>
      </c>
      <c r="L35" s="48">
        <f t="shared" si="2"/>
        <v>3235.1078757626178</v>
      </c>
      <c r="M35" s="54">
        <f>[8]Жумгал!$C$93</f>
        <v>16</v>
      </c>
      <c r="N35" s="54">
        <f>[8]Жумгал!$G$93</f>
        <v>4050</v>
      </c>
      <c r="O35" s="48">
        <f t="shared" si="3"/>
        <v>4298.1078757626183</v>
      </c>
      <c r="P35" s="54">
        <f>'[8]Жумгал-1'!$E$42/B35</f>
        <v>248.10787576261785</v>
      </c>
    </row>
    <row r="36" spans="1:16" ht="38.25">
      <c r="A36" s="51" t="s">
        <v>23</v>
      </c>
      <c r="B36" s="39">
        <f>D36+G36+J36+M36</f>
        <v>9693</v>
      </c>
      <c r="C36" s="52">
        <f>[8]Кочкор!$G$6+P36</f>
        <v>4741.5339936036316</v>
      </c>
      <c r="D36" s="53">
        <f>[8]Кочкор!$C$11</f>
        <v>7184</v>
      </c>
      <c r="E36" s="53">
        <f>[8]Кочкор!$G$11</f>
        <v>4890</v>
      </c>
      <c r="F36" s="47">
        <f t="shared" si="0"/>
        <v>5137.5339936036316</v>
      </c>
      <c r="G36" s="54">
        <f>[8]Кочкор!$C$70</f>
        <v>1582</v>
      </c>
      <c r="H36" s="54">
        <f>[8]Кочкор!$G$70</f>
        <v>3550</v>
      </c>
      <c r="I36" s="48">
        <f t="shared" si="1"/>
        <v>3797.5339936036316</v>
      </c>
      <c r="J36" s="54">
        <f>[8]Кочкор!$C$85</f>
        <v>909</v>
      </c>
      <c r="K36" s="54">
        <f>[8]Кочкор!$G$85</f>
        <v>3042</v>
      </c>
      <c r="L36" s="48">
        <f t="shared" si="2"/>
        <v>3289.5339936036316</v>
      </c>
      <c r="M36" s="54">
        <f>[8]Кочкор!$C$93</f>
        <v>18</v>
      </c>
      <c r="N36" s="54">
        <f>[8]Кочкор!$G$93</f>
        <v>2515</v>
      </c>
      <c r="O36" s="48">
        <f t="shared" si="3"/>
        <v>2762.5339936036316</v>
      </c>
      <c r="P36" s="54">
        <f>'[8]Кочкор-1'!$E$43/B36</f>
        <v>247.53399360363147</v>
      </c>
    </row>
    <row r="37" spans="1:16" ht="38.25">
      <c r="A37" s="51" t="s">
        <v>22</v>
      </c>
      <c r="B37" s="39">
        <f>D37+G37+J37+M37</f>
        <v>15840</v>
      </c>
      <c r="C37" s="52">
        <f>[8]Нарын!$G$6+P37</f>
        <v>5215.6756944444442</v>
      </c>
      <c r="D37" s="53">
        <f>[8]Нарын!$C$11</f>
        <v>12660</v>
      </c>
      <c r="E37" s="53">
        <f>[8]Нарын!$G$11</f>
        <v>5321</v>
      </c>
      <c r="F37" s="47">
        <f t="shared" si="0"/>
        <v>5553.6756944444442</v>
      </c>
      <c r="G37" s="54">
        <f>[8]Нарын!$C$70</f>
        <v>1828</v>
      </c>
      <c r="H37" s="54">
        <f>[8]Нарын!$G$70</f>
        <v>3807</v>
      </c>
      <c r="I37" s="48">
        <f t="shared" si="1"/>
        <v>4039.6756944444446</v>
      </c>
      <c r="J37" s="54">
        <f>[8]Нарын!$C$85</f>
        <v>1341</v>
      </c>
      <c r="K37" s="54">
        <f>[8]Нарын!$G$85</f>
        <v>3344</v>
      </c>
      <c r="L37" s="48">
        <f t="shared" si="2"/>
        <v>3576.6756944444446</v>
      </c>
      <c r="M37" s="54">
        <f>[8]Нарын!$C$93</f>
        <v>11</v>
      </c>
      <c r="N37" s="54">
        <f>[8]Нарын!$G$93</f>
        <v>11142</v>
      </c>
      <c r="O37" s="48">
        <f t="shared" si="3"/>
        <v>11374.675694444444</v>
      </c>
      <c r="P37" s="54">
        <f>'[8]Нарын-1'!$E$43/B37</f>
        <v>232.67569444444445</v>
      </c>
    </row>
    <row r="38" spans="1:16" s="73" customFormat="1" ht="48" customHeight="1">
      <c r="A38" s="55" t="s">
        <v>21</v>
      </c>
      <c r="B38" s="35">
        <f>SUM(B39:B42)</f>
        <v>27127</v>
      </c>
      <c r="C38" s="35">
        <f>[9]обл!$G$6+P38</f>
        <v>4399.3916024624914</v>
      </c>
      <c r="D38" s="35">
        <f>SUM(D39:D42)</f>
        <v>19343</v>
      </c>
      <c r="E38" s="35">
        <f>[9]обл!$G$11</f>
        <v>4573</v>
      </c>
      <c r="F38" s="72">
        <f t="shared" si="0"/>
        <v>4819.3916024624914</v>
      </c>
      <c r="G38" s="37">
        <f>SUM(G39:G42)</f>
        <v>5338</v>
      </c>
      <c r="H38" s="37">
        <f>[9]обл!$G$70</f>
        <v>3192</v>
      </c>
      <c r="I38" s="37">
        <f t="shared" si="1"/>
        <v>3438.3916024624914</v>
      </c>
      <c r="J38" s="37">
        <f>SUM(J39:J42)</f>
        <v>2369</v>
      </c>
      <c r="K38" s="37">
        <f>[9]обл!$G$85</f>
        <v>2894</v>
      </c>
      <c r="L38" s="37">
        <f t="shared" si="2"/>
        <v>3140.3916024624914</v>
      </c>
      <c r="M38" s="37">
        <f>SUM(M39:M42)</f>
        <v>77</v>
      </c>
      <c r="N38" s="37">
        <f>[9]обл!$G$93</f>
        <v>3892</v>
      </c>
      <c r="O38" s="37">
        <f t="shared" si="3"/>
        <v>4138.3916024624914</v>
      </c>
      <c r="P38" s="69">
        <f>'[9]Обл-1'!$E$43/B38</f>
        <v>246.39160246249125</v>
      </c>
    </row>
    <row r="39" spans="1:16" ht="38.25">
      <c r="A39" s="50" t="s">
        <v>20</v>
      </c>
      <c r="B39" s="39">
        <f>D39+G39+J39+M39</f>
        <v>11596</v>
      </c>
      <c r="C39" s="52">
        <f>[9]Талас!$G$6+P39</f>
        <v>4474.5354432562954</v>
      </c>
      <c r="D39" s="53">
        <f>[9]Талас!$C$11</f>
        <v>8405</v>
      </c>
      <c r="E39" s="53">
        <f>[9]Талас!$G$11</f>
        <v>4635</v>
      </c>
      <c r="F39" s="47">
        <f t="shared" si="0"/>
        <v>4870.5354432562954</v>
      </c>
      <c r="G39" s="54">
        <f>[9]Талас!$C$70</f>
        <v>2130</v>
      </c>
      <c r="H39" s="54">
        <f>[9]Талас!$G$70</f>
        <v>3320</v>
      </c>
      <c r="I39" s="48">
        <f t="shared" si="1"/>
        <v>3555.5354432562954</v>
      </c>
      <c r="J39" s="54">
        <f>[9]Талас!$C$85</f>
        <v>1035</v>
      </c>
      <c r="K39" s="54">
        <f>[9]Талас!$G$85</f>
        <v>2933</v>
      </c>
      <c r="L39" s="48">
        <f t="shared" si="2"/>
        <v>3168.5354432562954</v>
      </c>
      <c r="M39" s="54">
        <f>[9]Талас!$C$93</f>
        <v>26</v>
      </c>
      <c r="N39" s="54">
        <f>[9]Талас!$G$93</f>
        <v>3817</v>
      </c>
      <c r="O39" s="48">
        <f t="shared" si="3"/>
        <v>4052.5354432562954</v>
      </c>
      <c r="P39" s="54">
        <f>'[9]Талас-1'!$E$43/B39</f>
        <v>235.53544325629528</v>
      </c>
    </row>
    <row r="40" spans="1:16" ht="38.25">
      <c r="A40" s="51" t="s">
        <v>66</v>
      </c>
      <c r="B40" s="39">
        <f>D40+G40+J40+M40</f>
        <v>5798</v>
      </c>
      <c r="C40" s="52">
        <f>'[9]Б-Ата'!$G$6+P40</f>
        <v>4456.2942393928943</v>
      </c>
      <c r="D40" s="53">
        <f>'[9]Б-Ата'!$C$11</f>
        <v>3903</v>
      </c>
      <c r="E40" s="53">
        <f>'[9]Б-Ата'!$G$11</f>
        <v>4752</v>
      </c>
      <c r="F40" s="47">
        <f t="shared" si="0"/>
        <v>5004.2942393928943</v>
      </c>
      <c r="G40" s="54">
        <f>'[9]Б-Ата'!$C$70</f>
        <v>1311</v>
      </c>
      <c r="H40" s="54">
        <f>'[9]Б-Ата'!$G$70</f>
        <v>3138</v>
      </c>
      <c r="I40" s="48">
        <f t="shared" si="1"/>
        <v>3390.2942393928943</v>
      </c>
      <c r="J40" s="54">
        <f>'[9]Б-Ата'!$C$85</f>
        <v>559</v>
      </c>
      <c r="K40" s="54">
        <f>'[9]Б-Ата'!$G$85</f>
        <v>2887</v>
      </c>
      <c r="L40" s="48">
        <f t="shared" si="2"/>
        <v>3139.2942393928943</v>
      </c>
      <c r="M40" s="54">
        <f>'[9]Б-Ата'!$C$93</f>
        <v>25</v>
      </c>
      <c r="N40" s="54">
        <f>'[9]Б-Ата'!$G$93</f>
        <v>4013</v>
      </c>
      <c r="O40" s="48">
        <f t="shared" si="3"/>
        <v>4265.2942393928943</v>
      </c>
      <c r="P40" s="54">
        <f>'[9]Б-Ата-1'!$E$43/B40</f>
        <v>252.2942393928941</v>
      </c>
    </row>
    <row r="41" spans="1:16" ht="38.25">
      <c r="A41" s="51" t="s">
        <v>67</v>
      </c>
      <c r="B41" s="39">
        <f>D41+G41+J41+M41</f>
        <v>6537</v>
      </c>
      <c r="C41" s="52">
        <f>'[9]К-бура'!$G$6+P41</f>
        <v>4257.1110601193204</v>
      </c>
      <c r="D41" s="53">
        <f>'[9]К-бура'!$C$11</f>
        <v>4758</v>
      </c>
      <c r="E41" s="53">
        <f>'[9]К-бура'!$G$11</f>
        <v>4394</v>
      </c>
      <c r="F41" s="47">
        <f t="shared" si="0"/>
        <v>4651.1110601193204</v>
      </c>
      <c r="G41" s="54">
        <f>'[9]К-бура'!$C$70</f>
        <v>1228</v>
      </c>
      <c r="H41" s="54">
        <f>'[9]К-бура'!$G$70</f>
        <v>2986</v>
      </c>
      <c r="I41" s="48">
        <f t="shared" si="1"/>
        <v>3243.1110601193209</v>
      </c>
      <c r="J41" s="54">
        <f>'[9]К-бура'!$C$85</f>
        <v>534</v>
      </c>
      <c r="K41" s="54">
        <f>'[9]К-бура'!$G$85</f>
        <v>2829</v>
      </c>
      <c r="L41" s="48">
        <f t="shared" si="2"/>
        <v>3086.1110601193209</v>
      </c>
      <c r="M41" s="54">
        <f>'[9]К-бура'!$C$93</f>
        <v>17</v>
      </c>
      <c r="N41" s="54">
        <f>'[9]К-бура'!$G$93</f>
        <v>3989</v>
      </c>
      <c r="O41" s="48">
        <f t="shared" si="3"/>
        <v>4246.1110601193204</v>
      </c>
      <c r="P41" s="54">
        <f>'[9]К-Бура-1'!$E$43/B41</f>
        <v>257.11106011932077</v>
      </c>
    </row>
    <row r="42" spans="1:16" ht="38.25">
      <c r="A42" s="51" t="s">
        <v>19</v>
      </c>
      <c r="B42" s="39">
        <f>D42+G42+J42+M42</f>
        <v>3196</v>
      </c>
      <c r="C42" s="52">
        <f>[9]Манас!$G$6+P42</f>
        <v>4311.1473717146437</v>
      </c>
      <c r="D42" s="53">
        <f>[9]Манас!$C$11</f>
        <v>2277</v>
      </c>
      <c r="E42" s="53">
        <f>[9]Манас!$G$11</f>
        <v>4416</v>
      </c>
      <c r="F42" s="47">
        <f t="shared" si="0"/>
        <v>4669.1473717146437</v>
      </c>
      <c r="G42" s="54">
        <f>[9]Манас!$C$70</f>
        <v>669</v>
      </c>
      <c r="H42" s="54">
        <f>[9]Манас!$G$70</f>
        <v>3266</v>
      </c>
      <c r="I42" s="48">
        <f t="shared" si="1"/>
        <v>3519.1473717146432</v>
      </c>
      <c r="J42" s="54">
        <f>[9]Манас!$C$85</f>
        <v>241</v>
      </c>
      <c r="K42" s="54">
        <f>[9]Манас!$G$85</f>
        <v>2890</v>
      </c>
      <c r="L42" s="48">
        <f t="shared" si="2"/>
        <v>3143.1473717146432</v>
      </c>
      <c r="M42" s="54">
        <f>[9]Манас!$C$93</f>
        <v>9</v>
      </c>
      <c r="N42" s="54">
        <f>[9]Манас!$G$93</f>
        <v>3588</v>
      </c>
      <c r="O42" s="48">
        <f t="shared" si="3"/>
        <v>3841.1473717146432</v>
      </c>
      <c r="P42" s="54">
        <f>'[9]Манас-1'!$E$43/B42</f>
        <v>253.1473717146433</v>
      </c>
    </row>
    <row r="43" spans="1:16" s="73" customFormat="1" ht="46.5" customHeight="1">
      <c r="A43" s="55" t="s">
        <v>18</v>
      </c>
      <c r="B43" s="35">
        <f>SUM(B44:B50)</f>
        <v>119482</v>
      </c>
      <c r="C43" s="35">
        <f>[10]Обл!$G$6+P43</f>
        <v>4389.4256038566482</v>
      </c>
      <c r="D43" s="35">
        <f>SUM(D44:D50)</f>
        <v>87087</v>
      </c>
      <c r="E43" s="35">
        <f>[10]Обл!$G$11</f>
        <v>4465</v>
      </c>
      <c r="F43" s="72">
        <f t="shared" si="0"/>
        <v>4719.4256038566482</v>
      </c>
      <c r="G43" s="37">
        <f>SUM(G44:G50)</f>
        <v>23215</v>
      </c>
      <c r="H43" s="37">
        <f>[10]Обл!$G$70</f>
        <v>3365</v>
      </c>
      <c r="I43" s="37">
        <f t="shared" si="1"/>
        <v>3619.4256038566477</v>
      </c>
      <c r="J43" s="37">
        <f>SUM(J44:J50)</f>
        <v>8979</v>
      </c>
      <c r="K43" s="37">
        <f>[10]Обл!$G$85</f>
        <v>2938</v>
      </c>
      <c r="L43" s="37">
        <f t="shared" si="2"/>
        <v>3192.4256038566477</v>
      </c>
      <c r="M43" s="37">
        <f>SUM(M44:M50)</f>
        <v>201</v>
      </c>
      <c r="N43" s="37">
        <f>[10]Обл!$G$93</f>
        <v>3660</v>
      </c>
      <c r="O43" s="37">
        <f t="shared" si="3"/>
        <v>3914.4256038566477</v>
      </c>
      <c r="P43" s="69">
        <f>'[11]обл-1'!$E$43/B43</f>
        <v>254.42560385664785</v>
      </c>
    </row>
    <row r="44" spans="1:16" ht="38.25">
      <c r="A44" s="51" t="s">
        <v>17</v>
      </c>
      <c r="B44" s="39">
        <f t="shared" ref="B44:B51" si="6">D44+G44+J44+M44</f>
        <v>10250</v>
      </c>
      <c r="C44" s="52">
        <f>[10]Алай!$G$6+P44</f>
        <v>4647.2684878048776</v>
      </c>
      <c r="D44" s="53">
        <f>[10]Алай!$C$11</f>
        <v>8329</v>
      </c>
      <c r="E44" s="53">
        <f>[10]Алай!$G$11</f>
        <v>4636</v>
      </c>
      <c r="F44" s="47">
        <f t="shared" si="0"/>
        <v>4889.2684878048776</v>
      </c>
      <c r="G44" s="54">
        <f>[10]Алай!$C$70</f>
        <v>1216</v>
      </c>
      <c r="H44" s="54">
        <f>[10]Алай!$G$70</f>
        <v>3423</v>
      </c>
      <c r="I44" s="48">
        <f t="shared" si="1"/>
        <v>3676.2684878048781</v>
      </c>
      <c r="J44" s="54">
        <f>[10]Алай!$C$85</f>
        <v>691</v>
      </c>
      <c r="K44" s="54">
        <f>[10]Алай!$G$85</f>
        <v>3190</v>
      </c>
      <c r="L44" s="48">
        <f t="shared" si="2"/>
        <v>3443.2684878048781</v>
      </c>
      <c r="M44" s="54">
        <f>[10]Алай!$C$93</f>
        <v>14</v>
      </c>
      <c r="N44" s="54">
        <f>[10]Алай!$G$93</f>
        <v>4043</v>
      </c>
      <c r="O44" s="48">
        <f t="shared" si="3"/>
        <v>4296.2684878048776</v>
      </c>
      <c r="P44" s="54">
        <f>'[11]Алай-1'!$E$43/B44</f>
        <v>253.26848780487805</v>
      </c>
    </row>
    <row r="45" spans="1:16" ht="38.25">
      <c r="A45" s="50" t="s">
        <v>16</v>
      </c>
      <c r="B45" s="39">
        <f t="shared" si="6"/>
        <v>12624</v>
      </c>
      <c r="C45" s="52">
        <f>[10]Араван!$G$6+P45</f>
        <v>4368.3125</v>
      </c>
      <c r="D45" s="53">
        <f>[10]Араван!$C$11</f>
        <v>9271</v>
      </c>
      <c r="E45" s="53">
        <f>[10]Араван!$G$11</f>
        <v>4449</v>
      </c>
      <c r="F45" s="47">
        <f t="shared" ref="F45:F70" si="7">E45+P45</f>
        <v>4707.3125</v>
      </c>
      <c r="G45" s="54">
        <f>[10]Араван!$C$70</f>
        <v>2499</v>
      </c>
      <c r="H45" s="54">
        <f>[10]Араван!$G$70</f>
        <v>3269</v>
      </c>
      <c r="I45" s="48">
        <f t="shared" ref="I45:I70" si="8">H45+P45</f>
        <v>3527.3125</v>
      </c>
      <c r="J45" s="54">
        <f>[10]Араван!$C$85</f>
        <v>830</v>
      </c>
      <c r="K45" s="54">
        <f>[10]Араван!$G$85</f>
        <v>2855</v>
      </c>
      <c r="L45" s="48">
        <f t="shared" ref="L45:L70" si="9">K45+P45</f>
        <v>3113.3125</v>
      </c>
      <c r="M45" s="54">
        <f>[10]Араван!$C$93</f>
        <v>24</v>
      </c>
      <c r="N45" s="54">
        <f>[10]Араван!$G$93</f>
        <v>4146</v>
      </c>
      <c r="O45" s="48">
        <f t="shared" si="3"/>
        <v>4404.3125</v>
      </c>
      <c r="P45" s="54">
        <f>'[11]Араван-1'!$E$43/B45</f>
        <v>258.3125</v>
      </c>
    </row>
    <row r="46" spans="1:16" ht="38.25">
      <c r="A46" s="51" t="s">
        <v>68</v>
      </c>
      <c r="B46" s="39">
        <f t="shared" si="6"/>
        <v>11120</v>
      </c>
      <c r="C46" s="52">
        <f>'[10]К-Кулжа'!$G$6+P46</f>
        <v>4501.192805755396</v>
      </c>
      <c r="D46" s="53">
        <f>'[10]К-Кулжа'!$C$11</f>
        <v>7730</v>
      </c>
      <c r="E46" s="53">
        <f>'[10]К-Кулжа'!$G$11</f>
        <v>4532</v>
      </c>
      <c r="F46" s="47">
        <f t="shared" si="7"/>
        <v>4792.192805755396</v>
      </c>
      <c r="G46" s="54">
        <f>'[10]К-Кулжа'!$C$70</f>
        <v>2370</v>
      </c>
      <c r="H46" s="54">
        <f>'[10]К-Кулжа'!$G$70</f>
        <v>3754</v>
      </c>
      <c r="I46" s="48">
        <f t="shared" si="8"/>
        <v>4014.1928057553955</v>
      </c>
      <c r="J46" s="54">
        <f>'[10]К-Кулжа'!$C$85</f>
        <v>998</v>
      </c>
      <c r="K46" s="54">
        <f>'[10]К-Кулжа'!$G$85</f>
        <v>3147</v>
      </c>
      <c r="L46" s="48">
        <f t="shared" si="9"/>
        <v>3407.1928057553955</v>
      </c>
      <c r="M46" s="54">
        <f>'[10]К-Кулжа'!$C$93</f>
        <v>22</v>
      </c>
      <c r="N46" s="54">
        <f>'[10]К-Кулжа'!$G$93</f>
        <v>4219</v>
      </c>
      <c r="O46" s="48">
        <f t="shared" si="3"/>
        <v>4479.192805755396</v>
      </c>
      <c r="P46" s="54">
        <f>'[11]К-Кулжа-1'!$E$43/B46</f>
        <v>260.19280575539568</v>
      </c>
    </row>
    <row r="47" spans="1:16" ht="38.25">
      <c r="A47" s="51" t="s">
        <v>15</v>
      </c>
      <c r="B47" s="39">
        <f t="shared" si="6"/>
        <v>33920</v>
      </c>
      <c r="C47" s="52">
        <f>'[10]К-Суу'!$G$6+P47</f>
        <v>4321.3587264150947</v>
      </c>
      <c r="D47" s="53">
        <f>'[10]К-Суу'!$C$11</f>
        <v>23426</v>
      </c>
      <c r="E47" s="53">
        <f>'[10]К-Суу'!$G$11</f>
        <v>4498</v>
      </c>
      <c r="F47" s="47">
        <f t="shared" si="7"/>
        <v>4741.3587264150947</v>
      </c>
      <c r="G47" s="54">
        <f>'[10]К-Суу'!$C$70</f>
        <v>7550</v>
      </c>
      <c r="H47" s="54">
        <f>'[10]К-Суу'!$G$70</f>
        <v>3235</v>
      </c>
      <c r="I47" s="48">
        <f t="shared" si="8"/>
        <v>3478.3587264150942</v>
      </c>
      <c r="J47" s="54">
        <f>'[10]К-Суу'!$C$85</f>
        <v>2877</v>
      </c>
      <c r="K47" s="54">
        <f>'[10]К-Суу'!$G$85</f>
        <v>2878</v>
      </c>
      <c r="L47" s="48">
        <f t="shared" si="9"/>
        <v>3121.3587264150942</v>
      </c>
      <c r="M47" s="54">
        <f>'[10]К-Суу'!$C$93</f>
        <v>67</v>
      </c>
      <c r="N47" s="54">
        <f>'[10]К-Суу'!$G$93</f>
        <v>3752</v>
      </c>
      <c r="O47" s="48">
        <f t="shared" si="3"/>
        <v>3995.3587264150942</v>
      </c>
      <c r="P47" s="54">
        <f>'[11]К-Суу-1'!$E$43/B47</f>
        <v>243.35872641509434</v>
      </c>
    </row>
    <row r="48" spans="1:16" ht="38.25">
      <c r="A48" s="51" t="s">
        <v>14</v>
      </c>
      <c r="B48" s="39">
        <f t="shared" si="6"/>
        <v>24595</v>
      </c>
      <c r="C48" s="52">
        <f>[10]Ноокат!$G$6+P48</f>
        <v>4510.9321406789995</v>
      </c>
      <c r="D48" s="53">
        <f>[10]Ноокат!$C$11</f>
        <v>18410</v>
      </c>
      <c r="E48" s="53">
        <f>[10]Ноокат!$G$11</f>
        <v>4612</v>
      </c>
      <c r="F48" s="47">
        <f t="shared" si="7"/>
        <v>4872.5697906078467</v>
      </c>
      <c r="G48" s="54">
        <f>[10]Ноокат!$C$70</f>
        <v>4319</v>
      </c>
      <c r="H48" s="54">
        <f>[10]Ноокат!$G$70</f>
        <v>3324</v>
      </c>
      <c r="I48" s="48">
        <f t="shared" si="8"/>
        <v>3584.5697906078472</v>
      </c>
      <c r="J48" s="54">
        <f>[10]Ноокат!$C$85</f>
        <v>1816</v>
      </c>
      <c r="K48" s="54">
        <f>[10]Ноокат!$G$85</f>
        <v>2826</v>
      </c>
      <c r="L48" s="48">
        <f t="shared" si="9"/>
        <v>3086.5697906078472</v>
      </c>
      <c r="M48" s="54">
        <f>[10]Ноокат!$C$93</f>
        <v>50</v>
      </c>
      <c r="N48" s="54">
        <f>[10]Ноокат!$G$93</f>
        <v>2899</v>
      </c>
      <c r="O48" s="48">
        <f t="shared" si="3"/>
        <v>3159.5697906078472</v>
      </c>
      <c r="P48" s="54">
        <f>'[11]Ноокат-1'!$E$42/B48</f>
        <v>260.5697906078471</v>
      </c>
    </row>
    <row r="49" spans="1:16" ht="38.25">
      <c r="A49" s="50" t="s">
        <v>13</v>
      </c>
      <c r="B49" s="39">
        <f t="shared" si="6"/>
        <v>22892</v>
      </c>
      <c r="C49" s="52">
        <f>[10]Узген!$G$6+P49</f>
        <v>4111.4463568058709</v>
      </c>
      <c r="D49" s="53">
        <f>[10]Узген!$C$11</f>
        <v>16657</v>
      </c>
      <c r="E49" s="53">
        <f>[10]Узген!$G$11</f>
        <v>4061</v>
      </c>
      <c r="F49" s="47">
        <f t="shared" si="7"/>
        <v>4323.4463568058709</v>
      </c>
      <c r="G49" s="54">
        <f>[10]Узген!$C$70</f>
        <v>4732</v>
      </c>
      <c r="H49" s="54">
        <f>[10]Узген!$G$70</f>
        <v>3429</v>
      </c>
      <c r="I49" s="48">
        <f t="shared" si="8"/>
        <v>3691.4463568058709</v>
      </c>
      <c r="J49" s="54">
        <f>[10]Узген!$C$85</f>
        <v>1480</v>
      </c>
      <c r="K49" s="54">
        <f>[10]Узген!$G$85</f>
        <v>2801</v>
      </c>
      <c r="L49" s="48">
        <f t="shared" si="9"/>
        <v>3063.4463568058709</v>
      </c>
      <c r="M49" s="54">
        <f>[10]Узген!$C$93</f>
        <v>23</v>
      </c>
      <c r="N49" s="54">
        <f>[10]Узген!$G$93</f>
        <v>3827</v>
      </c>
      <c r="O49" s="48">
        <f t="shared" si="3"/>
        <v>4089.4463568058709</v>
      </c>
      <c r="P49" s="54">
        <f>'[11]Узген-1'!$E$43/B49</f>
        <v>262.44635680587106</v>
      </c>
    </row>
    <row r="50" spans="1:16" ht="38.25">
      <c r="A50" s="51" t="s">
        <v>59</v>
      </c>
      <c r="B50" s="39">
        <f t="shared" si="6"/>
        <v>4081</v>
      </c>
      <c r="C50" s="52">
        <f>'[10]Ч-Алай'!$G$6+P50</f>
        <v>4892.5895221759365</v>
      </c>
      <c r="D50" s="53">
        <f>'[10]Ч-Алай'!$C$11</f>
        <v>3264</v>
      </c>
      <c r="E50" s="53">
        <f>'[10]Ч-Алай'!$G$11</f>
        <v>4899.2242463235289</v>
      </c>
      <c r="F50" s="47">
        <f t="shared" si="7"/>
        <v>5138.7814626920663</v>
      </c>
      <c r="G50" s="54">
        <f>'[10]Ч-Алай'!$C$70</f>
        <v>529</v>
      </c>
      <c r="H50" s="54">
        <f>'[10]Ч-Алай'!$G$70</f>
        <v>3570.9319470699434</v>
      </c>
      <c r="I50" s="48">
        <f t="shared" si="8"/>
        <v>3810.4891634384803</v>
      </c>
      <c r="J50" s="54">
        <f>'[10]Ч-Алай'!$C$85</f>
        <v>287</v>
      </c>
      <c r="K50" s="54">
        <f>'[10]Ч-Алай'!$G$85</f>
        <v>3856.0414634146337</v>
      </c>
      <c r="L50" s="48">
        <f t="shared" si="9"/>
        <v>4095.5986797831706</v>
      </c>
      <c r="M50" s="54">
        <f>'[10]Ч-Алай'!$C$93</f>
        <v>1</v>
      </c>
      <c r="N50" s="54">
        <f>'[10]Ч-Алай'!$G$93</f>
        <v>2250</v>
      </c>
      <c r="O50" s="48">
        <f t="shared" si="3"/>
        <v>2489.557216368537</v>
      </c>
      <c r="P50" s="54">
        <f>'[11]Ч-Алай-1'!$E$43/B50</f>
        <v>239.55721636853713</v>
      </c>
    </row>
    <row r="51" spans="1:16" ht="40.5" customHeight="1">
      <c r="A51" s="57" t="s">
        <v>12</v>
      </c>
      <c r="B51" s="39">
        <f t="shared" si="6"/>
        <v>22006</v>
      </c>
      <c r="C51" s="58">
        <f>'[12]94 соц на 14г'!$G$6+P51</f>
        <v>4622.6032900118153</v>
      </c>
      <c r="D51" s="59">
        <f>'[12]94 соц на 14г'!$C$11</f>
        <v>16178</v>
      </c>
      <c r="E51" s="59">
        <f>'[12]94 соц на 14г'!$G$11</f>
        <v>4711</v>
      </c>
      <c r="F51" s="60">
        <f t="shared" si="7"/>
        <v>4959.6032900118153</v>
      </c>
      <c r="G51" s="61">
        <f>'[12]94 соц на 14г'!$C$70</f>
        <v>4200</v>
      </c>
      <c r="H51" s="61">
        <f>'[12]94 соц на 14г'!$G$70</f>
        <v>3581</v>
      </c>
      <c r="I51" s="41">
        <f t="shared" si="8"/>
        <v>3829.6032900118148</v>
      </c>
      <c r="J51" s="61">
        <f>'[12]94 соц на 14г'!$C$85</f>
        <v>1559</v>
      </c>
      <c r="K51" s="61">
        <f>'[12]94 соц на 14г'!$G$85</f>
        <v>2980</v>
      </c>
      <c r="L51" s="41">
        <f t="shared" si="9"/>
        <v>3228.6032900118148</v>
      </c>
      <c r="M51" s="61">
        <f>'[12]94 соц на 14г'!$C$93</f>
        <v>69</v>
      </c>
      <c r="N51" s="61">
        <f>'[12]94 соц на 14г'!$G$93</f>
        <v>4955</v>
      </c>
      <c r="O51" s="41">
        <f t="shared" si="3"/>
        <v>5203.6032900118153</v>
      </c>
      <c r="P51" s="61">
        <f>'[12]проект прил1'!$E$43/B51</f>
        <v>248.60329001181495</v>
      </c>
    </row>
    <row r="52" spans="1:16" s="73" customFormat="1" ht="44.25" customHeight="1">
      <c r="A52" s="55" t="s">
        <v>11</v>
      </c>
      <c r="B52" s="35">
        <f>SUM(B53:B57)</f>
        <v>51828</v>
      </c>
      <c r="C52" s="35">
        <f>[13]обл!$G$6+P52</f>
        <v>4357.741896272285</v>
      </c>
      <c r="D52" s="35">
        <f>SUM(D53:D57)</f>
        <v>35867</v>
      </c>
      <c r="E52" s="35">
        <f>[13]обл!$G$11</f>
        <v>4446</v>
      </c>
      <c r="F52" s="72">
        <f t="shared" si="7"/>
        <v>4703.741896272285</v>
      </c>
      <c r="G52" s="37">
        <f>SUM(G53:G57)</f>
        <v>12203</v>
      </c>
      <c r="H52" s="37">
        <f>[13]обл!$G$70</f>
        <v>3424</v>
      </c>
      <c r="I52" s="37">
        <f t="shared" si="8"/>
        <v>3681.7418962722854</v>
      </c>
      <c r="J52" s="37">
        <f>SUM(J53:J57)</f>
        <v>3627</v>
      </c>
      <c r="K52" s="37">
        <f>[13]обл!$G$85</f>
        <v>2981</v>
      </c>
      <c r="L52" s="37">
        <f t="shared" si="9"/>
        <v>3238.7418962722854</v>
      </c>
      <c r="M52" s="37">
        <f>SUM(M53:M57)</f>
        <v>131</v>
      </c>
      <c r="N52" s="37">
        <f>[13]обл!$G$93</f>
        <v>3336</v>
      </c>
      <c r="O52" s="37">
        <f t="shared" si="3"/>
        <v>3593.7418962722854</v>
      </c>
      <c r="P52" s="69">
        <f>'[13]Обл-1'!$E$43/B52</f>
        <v>257.74189627228526</v>
      </c>
    </row>
    <row r="53" spans="1:16" ht="38.25">
      <c r="A53" s="51" t="s">
        <v>10</v>
      </c>
      <c r="B53" s="39">
        <f>D53+G53+J53+M53</f>
        <v>11634</v>
      </c>
      <c r="C53" s="52">
        <f>[13]Баткен!$G$6+P53</f>
        <v>4247.2989513494931</v>
      </c>
      <c r="D53" s="53">
        <f>[13]Баткен!$C$11</f>
        <v>7810</v>
      </c>
      <c r="E53" s="53">
        <f>[13]Баткен!$G$11</f>
        <v>4383</v>
      </c>
      <c r="F53" s="47">
        <f t="shared" si="7"/>
        <v>4639.2989513494931</v>
      </c>
      <c r="G53" s="54">
        <f>[13]Баткен!$C$70</f>
        <v>2748</v>
      </c>
      <c r="H53" s="54">
        <f>[13]Баткен!$G$70</f>
        <v>3273</v>
      </c>
      <c r="I53" s="48">
        <f t="shared" si="8"/>
        <v>3529.2989513494931</v>
      </c>
      <c r="J53" s="54">
        <f>[13]Баткен!$C$85</f>
        <v>1045</v>
      </c>
      <c r="K53" s="54">
        <f>[13]Баткен!$G$85</f>
        <v>2964</v>
      </c>
      <c r="L53" s="48">
        <f t="shared" si="9"/>
        <v>3220.2989513494931</v>
      </c>
      <c r="M53" s="54">
        <f>[13]Баткен!$C$93</f>
        <v>31</v>
      </c>
      <c r="N53" s="54">
        <f>[13]Баткен!$G$93</f>
        <v>3630</v>
      </c>
      <c r="O53" s="48">
        <f t="shared" si="3"/>
        <v>3886.2989513494931</v>
      </c>
      <c r="P53" s="54">
        <f>'[13]Баткен-1'!$E$43/B53</f>
        <v>256.29895134949288</v>
      </c>
    </row>
    <row r="54" spans="1:16" ht="38.25">
      <c r="A54" s="50" t="s">
        <v>9</v>
      </c>
      <c r="B54" s="39">
        <f>D54+G54+J54+M54</f>
        <v>18146</v>
      </c>
      <c r="C54" s="52">
        <f>[13]Кадамжай!$G$6+P54</f>
        <v>4480.9554171718282</v>
      </c>
      <c r="D54" s="53">
        <f>[13]Кадамжай!$C$11</f>
        <v>13216</v>
      </c>
      <c r="E54" s="53">
        <f>[13]Кадамжай!$G$11</f>
        <v>4556</v>
      </c>
      <c r="F54" s="47">
        <f t="shared" si="7"/>
        <v>4812.9554171718282</v>
      </c>
      <c r="G54" s="54">
        <f>[13]Кадамжай!$C$70</f>
        <v>3952</v>
      </c>
      <c r="H54" s="54">
        <f>[13]Кадамжай!$G$70</f>
        <v>3412</v>
      </c>
      <c r="I54" s="48">
        <f t="shared" si="8"/>
        <v>3668.9554171718287</v>
      </c>
      <c r="J54" s="54">
        <f>[13]Кадамжай!$C$85</f>
        <v>924</v>
      </c>
      <c r="K54" s="54">
        <f>[13]Кадамжай!$G$85</f>
        <v>3007</v>
      </c>
      <c r="L54" s="48">
        <f t="shared" si="9"/>
        <v>3263.9554171718287</v>
      </c>
      <c r="M54" s="54">
        <f>[13]Кадамжай!$C$93</f>
        <v>54</v>
      </c>
      <c r="N54" s="54">
        <f>[13]Кадамжай!$G$93</f>
        <v>3259</v>
      </c>
      <c r="O54" s="48">
        <f t="shared" si="3"/>
        <v>3515.9554171718287</v>
      </c>
      <c r="P54" s="54">
        <f>'[13]Кадамжай-1'!$E$43/B54</f>
        <v>256.95541717182851</v>
      </c>
    </row>
    <row r="55" spans="1:16" ht="38.25">
      <c r="A55" s="51" t="s">
        <v>69</v>
      </c>
      <c r="B55" s="39">
        <f>D55+G55+J55+M55</f>
        <v>5483</v>
      </c>
      <c r="C55" s="52">
        <f>'[13]К-Кия'!$G$6+P55</f>
        <v>4028.6749954404522</v>
      </c>
      <c r="D55" s="53">
        <f>'[13]К-Кия'!$C$11</f>
        <v>3678</v>
      </c>
      <c r="E55" s="53">
        <f>'[13]К-Кия'!$G$11</f>
        <v>4618</v>
      </c>
      <c r="F55" s="47">
        <f t="shared" si="7"/>
        <v>4873.6749954404522</v>
      </c>
      <c r="G55" s="54">
        <f>'[13]К-Кия'!$C$70</f>
        <v>1402</v>
      </c>
      <c r="H55" s="54">
        <f>'[13]К-Кия'!$G$70</f>
        <v>3552</v>
      </c>
      <c r="I55" s="48">
        <f t="shared" si="8"/>
        <v>3807.6749954404522</v>
      </c>
      <c r="J55" s="54">
        <f>'[13]К-Кия'!$C$85</f>
        <v>389</v>
      </c>
      <c r="K55" s="54">
        <f>'[13]К-Кия'!$G$85</f>
        <v>2973</v>
      </c>
      <c r="L55" s="48">
        <f t="shared" si="9"/>
        <v>3228.6749954404522</v>
      </c>
      <c r="M55" s="54">
        <f>'[13]К-Кия'!$C$93</f>
        <v>14</v>
      </c>
      <c r="N55" s="54">
        <f>'[13]К-Кия'!$G$93</f>
        <v>3750</v>
      </c>
      <c r="O55" s="48">
        <f t="shared" si="3"/>
        <v>4005.6749954404522</v>
      </c>
      <c r="P55" s="54">
        <f>'[13]К-Кия-1'!$E$43/B55</f>
        <v>255.67499544045231</v>
      </c>
    </row>
    <row r="56" spans="1:16" ht="38.25">
      <c r="A56" s="50" t="s">
        <v>8</v>
      </c>
      <c r="B56" s="39">
        <f>D56+G56+J56+M56</f>
        <v>14241</v>
      </c>
      <c r="C56" s="52">
        <f>[13]Лейлек!$G$6+P56</f>
        <v>4198.0627062706271</v>
      </c>
      <c r="D56" s="53">
        <f>[13]Лейлек!$C$11</f>
        <v>9737</v>
      </c>
      <c r="E56" s="53">
        <f>[13]Лейлек!$G$11</f>
        <v>4236</v>
      </c>
      <c r="F56" s="47">
        <f t="shared" si="7"/>
        <v>4500.0627062706271</v>
      </c>
      <c r="G56" s="54">
        <f>[13]Лейлек!$C$70</f>
        <v>3432</v>
      </c>
      <c r="H56" s="54">
        <f>[13]Лейлек!$G$70</f>
        <v>3392</v>
      </c>
      <c r="I56" s="48">
        <f t="shared" si="8"/>
        <v>3656.0627062706271</v>
      </c>
      <c r="J56" s="54">
        <f>[13]Лейлек!$C$85</f>
        <v>1040</v>
      </c>
      <c r="K56" s="54">
        <f>[13]Лейлек!$G$85</f>
        <v>2927</v>
      </c>
      <c r="L56" s="48">
        <f t="shared" si="9"/>
        <v>3191.0627062706271</v>
      </c>
      <c r="M56" s="54">
        <f>[13]Лейлек!$C$93</f>
        <v>32</v>
      </c>
      <c r="N56" s="54">
        <f>[13]Лейлек!$G$93</f>
        <v>3001</v>
      </c>
      <c r="O56" s="48">
        <f t="shared" si="3"/>
        <v>3265.0627062706271</v>
      </c>
      <c r="P56" s="54">
        <f>'[13]Лейлек-1'!$E$43/B56</f>
        <v>264.06270627062707</v>
      </c>
    </row>
    <row r="57" spans="1:16" ht="38.25">
      <c r="A57" s="51" t="s">
        <v>7</v>
      </c>
      <c r="B57" s="39">
        <f>D57+G57+J57+M57</f>
        <v>2324</v>
      </c>
      <c r="C57" s="52">
        <f>[13]Сулюкта!$G$6+P57</f>
        <v>4629.25</v>
      </c>
      <c r="D57" s="53">
        <f>[13]Сулюкта!$C$11</f>
        <v>1426</v>
      </c>
      <c r="E57" s="53">
        <f>[13]Сулюкта!$G$11</f>
        <v>4755</v>
      </c>
      <c r="F57" s="47">
        <f t="shared" si="7"/>
        <v>4992.25</v>
      </c>
      <c r="G57" s="54">
        <f>[13]Сулюкта!$C$70</f>
        <v>669</v>
      </c>
      <c r="H57" s="54">
        <f>[13]Сулюкта!$G$70</f>
        <v>4022</v>
      </c>
      <c r="I57" s="48">
        <f t="shared" si="8"/>
        <v>4259.25</v>
      </c>
      <c r="J57" s="54">
        <f>[13]Сулюкта!$C$85</f>
        <v>229</v>
      </c>
      <c r="K57" s="54">
        <f>[13]Сулюкта!$G$85</f>
        <v>3211</v>
      </c>
      <c r="L57" s="48">
        <f t="shared" si="9"/>
        <v>3448.25</v>
      </c>
      <c r="M57" s="54"/>
      <c r="N57" s="54"/>
      <c r="O57" s="48"/>
      <c r="P57" s="54">
        <f>'[13]Сулюкта-1'!$E$43/B57</f>
        <v>237.25</v>
      </c>
    </row>
    <row r="58" spans="1:16" s="73" customFormat="1" ht="47.25" customHeight="1">
      <c r="A58" s="55" t="s">
        <v>61</v>
      </c>
      <c r="B58" s="35">
        <f>SUM(B59:B70)</f>
        <v>108194</v>
      </c>
      <c r="C58" s="35">
        <f>[14]обл!$G$6+P58</f>
        <v>4413</v>
      </c>
      <c r="D58" s="35">
        <f>SUM(D59:D70)</f>
        <v>76196</v>
      </c>
      <c r="E58" s="35">
        <f>[14]обл!$G$11</f>
        <v>4529</v>
      </c>
      <c r="F58" s="72">
        <f>E58+P58</f>
        <v>4776</v>
      </c>
      <c r="G58" s="37">
        <f>SUM(G59:G70)</f>
        <v>22792</v>
      </c>
      <c r="H58" s="37">
        <f>[14]обл!$G$70</f>
        <v>3427</v>
      </c>
      <c r="I58" s="37">
        <f t="shared" si="8"/>
        <v>3674</v>
      </c>
      <c r="J58" s="37">
        <f>SUM(J59:J70)</f>
        <v>8950</v>
      </c>
      <c r="K58" s="37">
        <f>[14]обл!$G$85</f>
        <v>2955</v>
      </c>
      <c r="L58" s="37">
        <f t="shared" si="9"/>
        <v>3202</v>
      </c>
      <c r="M58" s="37">
        <f>SUM(M59:M70)</f>
        <v>256</v>
      </c>
      <c r="N58" s="37">
        <f>[14]обл!$G$93</f>
        <v>4167</v>
      </c>
      <c r="O58" s="37">
        <f t="shared" ref="O58:O70" si="10">N58+P58</f>
        <v>4414</v>
      </c>
      <c r="P58" s="69">
        <v>247</v>
      </c>
    </row>
    <row r="59" spans="1:16" ht="38.25">
      <c r="A59" s="50" t="s">
        <v>70</v>
      </c>
      <c r="B59" s="39">
        <f t="shared" ref="B59:B70" si="11">D59+G59+J59+M59</f>
        <v>7471</v>
      </c>
      <c r="C59" s="52">
        <f>'[14]Ж-Абад'!$G$6+P59</f>
        <v>4554.3595234908316</v>
      </c>
      <c r="D59" s="53">
        <f>'[14]Ж-Абад'!$C$11</f>
        <v>5205</v>
      </c>
      <c r="E59" s="53">
        <f>'[14]Ж-Абад'!$G$11</f>
        <v>4726</v>
      </c>
      <c r="F59" s="47">
        <f t="shared" si="7"/>
        <v>4913.3595234908316</v>
      </c>
      <c r="G59" s="54">
        <f>'[14]Ж-Абад'!$C$70</f>
        <v>1815</v>
      </c>
      <c r="H59" s="54">
        <f>'[14]Ж-Абад'!$G$70</f>
        <v>3659</v>
      </c>
      <c r="I59" s="48">
        <f t="shared" si="8"/>
        <v>3846.3595234908312</v>
      </c>
      <c r="J59" s="54">
        <f>'[14]Ж-Абад'!$C$85</f>
        <v>422</v>
      </c>
      <c r="K59" s="54">
        <f>'[14]Ж-Абад'!$G$85</f>
        <v>2936</v>
      </c>
      <c r="L59" s="48">
        <f t="shared" si="9"/>
        <v>3123.3595234908312</v>
      </c>
      <c r="M59" s="54">
        <f>'[14]Ж-Абад'!$C$93</f>
        <v>29</v>
      </c>
      <c r="N59" s="54">
        <f>'[14]Ж-Абад'!$G$93</f>
        <v>5010</v>
      </c>
      <c r="O59" s="48">
        <f t="shared" si="10"/>
        <v>5197.3595234908316</v>
      </c>
      <c r="P59" s="54">
        <f>'[15]Ж-Абад-1'!$E$43/B59</f>
        <v>187.35952349083121</v>
      </c>
    </row>
    <row r="60" spans="1:16" ht="38.25">
      <c r="A60" s="50" t="s">
        <v>71</v>
      </c>
      <c r="B60" s="39">
        <f t="shared" si="11"/>
        <v>2561</v>
      </c>
      <c r="C60" s="52">
        <f>'[14]К-Куль'!$G$6+P60</f>
        <v>5019.1241702459974</v>
      </c>
      <c r="D60" s="53">
        <f>'[14]К-Куль'!$C$11</f>
        <v>1733</v>
      </c>
      <c r="E60" s="53">
        <f>'[14]К-Куль'!$G$11</f>
        <v>5347.99422965955</v>
      </c>
      <c r="F60" s="47">
        <f t="shared" si="7"/>
        <v>5569.9774393432672</v>
      </c>
      <c r="G60" s="54">
        <f>'[14]К-Куль'!$C$70</f>
        <v>517</v>
      </c>
      <c r="H60" s="54">
        <f>'[14]К-Куль'!$G$70</f>
        <v>3896.7001934235977</v>
      </c>
      <c r="I60" s="48">
        <f t="shared" si="8"/>
        <v>4118.6834031073149</v>
      </c>
      <c r="J60" s="54">
        <f>'[14]К-Куль'!$C$85</f>
        <v>297</v>
      </c>
      <c r="K60" s="54">
        <f>'[14]К-Куль'!$G$85</f>
        <v>3059.06734006734</v>
      </c>
      <c r="L60" s="48">
        <f t="shared" si="9"/>
        <v>3281.0505497510571</v>
      </c>
      <c r="M60" s="54">
        <f>'[14]К-Куль'!$C$93</f>
        <v>14</v>
      </c>
      <c r="N60" s="54">
        <f>'[14]К-Куль'!$G$93</f>
        <v>6733</v>
      </c>
      <c r="O60" s="48">
        <f t="shared" si="10"/>
        <v>6954.9832096837172</v>
      </c>
      <c r="P60" s="54">
        <f>'[15]К-Куль-1'!$E$43/B60</f>
        <v>221.98320968371729</v>
      </c>
    </row>
    <row r="61" spans="1:16" ht="38.25">
      <c r="A61" s="51" t="s">
        <v>72</v>
      </c>
      <c r="B61" s="39">
        <f t="shared" si="11"/>
        <v>3668</v>
      </c>
      <c r="C61" s="52">
        <f>'[14]Т-Кумыр'!$G$6+P61</f>
        <v>4524.8380588876771</v>
      </c>
      <c r="D61" s="53">
        <f>'[14]Т-Кумыр'!$C$11</f>
        <v>2555</v>
      </c>
      <c r="E61" s="53">
        <f>'[14]Т-Кумыр'!$G$11</f>
        <v>4629</v>
      </c>
      <c r="F61" s="47">
        <f t="shared" si="7"/>
        <v>4872.8380588876771</v>
      </c>
      <c r="G61" s="54">
        <f>'[14]Т-Кумыр'!$C$70</f>
        <v>788</v>
      </c>
      <c r="H61" s="54">
        <f>'[14]Т-Кумыр'!$G$70</f>
        <v>3605</v>
      </c>
      <c r="I61" s="48">
        <f t="shared" si="8"/>
        <v>3848.8380588876771</v>
      </c>
      <c r="J61" s="54">
        <f>'[14]Т-Кумыр'!$C$85</f>
        <v>314</v>
      </c>
      <c r="K61" s="54">
        <f>'[14]Т-Кумыр'!$G$85</f>
        <v>3075</v>
      </c>
      <c r="L61" s="48">
        <f t="shared" si="9"/>
        <v>3318.8380588876771</v>
      </c>
      <c r="M61" s="54">
        <f>'[14]Т-Кумыр'!$C$93</f>
        <v>11</v>
      </c>
      <c r="N61" s="54">
        <f>'[14]Т-Кумыр'!$G$93</f>
        <v>6085</v>
      </c>
      <c r="O61" s="48">
        <f t="shared" si="10"/>
        <v>6328.8380588876771</v>
      </c>
      <c r="P61" s="54">
        <f>'[15]Т-Кумыр-1'!$E$43/B61</f>
        <v>243.83805888767722</v>
      </c>
    </row>
    <row r="62" spans="1:16" ht="38.25">
      <c r="A62" s="50" t="s">
        <v>6</v>
      </c>
      <c r="B62" s="39">
        <f t="shared" si="11"/>
        <v>2757</v>
      </c>
      <c r="C62" s="52">
        <f>'[14]М-Суу'!$G$6+P62</f>
        <v>4765.1106274936528</v>
      </c>
      <c r="D62" s="53">
        <f>'[14]М-Суу'!$C$11</f>
        <v>2014</v>
      </c>
      <c r="E62" s="53">
        <f>'[14]М-Суу'!$G$11</f>
        <v>4848</v>
      </c>
      <c r="F62" s="47">
        <f t="shared" si="7"/>
        <v>5075.1106274936528</v>
      </c>
      <c r="G62" s="54">
        <f>'[14]М-Суу'!$C$70</f>
        <v>548</v>
      </c>
      <c r="H62" s="54">
        <f>'[14]М-Суу'!$G$70</f>
        <v>3950</v>
      </c>
      <c r="I62" s="48">
        <f t="shared" si="8"/>
        <v>4177.1106274936528</v>
      </c>
      <c r="J62" s="54">
        <f>'[14]М-Суу'!$C$85</f>
        <v>187</v>
      </c>
      <c r="K62" s="54">
        <f>'[14]М-Суу'!$G$85</f>
        <v>2857</v>
      </c>
      <c r="L62" s="48">
        <f t="shared" si="9"/>
        <v>3084.1106274936524</v>
      </c>
      <c r="M62" s="54">
        <f>'[14]М-Суу'!$C$93</f>
        <v>8</v>
      </c>
      <c r="N62" s="54">
        <f>'[14]М-Суу'!$G$93</f>
        <v>5934</v>
      </c>
      <c r="O62" s="48">
        <f t="shared" si="10"/>
        <v>6161.1106274936528</v>
      </c>
      <c r="P62" s="54">
        <f>'[15]М-Суу-1'!$E$43/B62</f>
        <v>227.11062749365252</v>
      </c>
    </row>
    <row r="63" spans="1:16" ht="38.25">
      <c r="A63" s="51" t="s">
        <v>5</v>
      </c>
      <c r="B63" s="39">
        <f t="shared" si="11"/>
        <v>10271</v>
      </c>
      <c r="C63" s="52">
        <f>'[14]А-Бука'!$G$6+P63</f>
        <v>4223.4216726706263</v>
      </c>
      <c r="D63" s="53">
        <f>'[14]А-Бука'!$C$11</f>
        <v>7204</v>
      </c>
      <c r="E63" s="53">
        <f>'[14]А-Бука'!$G$11</f>
        <v>4270</v>
      </c>
      <c r="F63" s="47">
        <f t="shared" si="7"/>
        <v>4532.3779573556612</v>
      </c>
      <c r="G63" s="54">
        <f>'[14]А-Бука'!$C$70</f>
        <v>2302</v>
      </c>
      <c r="H63" s="54">
        <f>'[14]А-Бука'!$G$70</f>
        <v>3399</v>
      </c>
      <c r="I63" s="48">
        <f t="shared" si="8"/>
        <v>3661.3779573556617</v>
      </c>
      <c r="J63" s="54">
        <f>'[14]А-Бука'!$C$85</f>
        <v>734</v>
      </c>
      <c r="K63" s="54">
        <f>'[14]А-Бука'!$G$85</f>
        <v>2697</v>
      </c>
      <c r="L63" s="48">
        <f t="shared" si="9"/>
        <v>2959.3779573556617</v>
      </c>
      <c r="M63" s="54">
        <f>'[14]А-Бука'!$C$93</f>
        <v>31</v>
      </c>
      <c r="N63" s="54">
        <f>'[14]А-Бука'!$G$93</f>
        <v>3874</v>
      </c>
      <c r="O63" s="48">
        <f t="shared" si="10"/>
        <v>4136.3779573556612</v>
      </c>
      <c r="P63" s="54">
        <f>'[15]А-Бука-1'!$E$43/B63</f>
        <v>262.37795735566158</v>
      </c>
    </row>
    <row r="64" spans="1:16" ht="38.25">
      <c r="A64" s="50" t="s">
        <v>4</v>
      </c>
      <c r="B64" s="39">
        <f t="shared" si="11"/>
        <v>13939</v>
      </c>
      <c r="C64" s="52">
        <f>[14]Аксы!$G$6+P64</f>
        <v>4332.6522706076476</v>
      </c>
      <c r="D64" s="53">
        <f>[14]Аксы!$C$11</f>
        <v>9680</v>
      </c>
      <c r="E64" s="53">
        <f>[14]Аксы!$G$11</f>
        <v>4416</v>
      </c>
      <c r="F64" s="47">
        <f t="shared" si="7"/>
        <v>4679.6522706076476</v>
      </c>
      <c r="G64" s="54">
        <f>[14]Аксы!$C$70</f>
        <v>3038</v>
      </c>
      <c r="H64" s="54">
        <f>[14]Аксы!$G$70</f>
        <v>3431</v>
      </c>
      <c r="I64" s="48">
        <f t="shared" si="8"/>
        <v>3694.6522706076476</v>
      </c>
      <c r="J64" s="54">
        <f>[14]Аксы!$C$85</f>
        <v>1196</v>
      </c>
      <c r="K64" s="54">
        <f>[14]Аксы!$G$85</f>
        <v>2905</v>
      </c>
      <c r="L64" s="48">
        <f t="shared" si="9"/>
        <v>3168.6522706076476</v>
      </c>
      <c r="M64" s="54">
        <f>[14]Аксы!$C$93</f>
        <v>25</v>
      </c>
      <c r="N64" s="54">
        <f>[14]Аксы!$G$93</f>
        <v>3055</v>
      </c>
      <c r="O64" s="48">
        <f t="shared" si="10"/>
        <v>3318.6522706076476</v>
      </c>
      <c r="P64" s="54">
        <f>'[15]Аксы-1'!$E$43/B64</f>
        <v>263.65227060764761</v>
      </c>
    </row>
    <row r="65" spans="1:16" ht="38.25">
      <c r="A65" s="51" t="s">
        <v>73</v>
      </c>
      <c r="B65" s="39">
        <f t="shared" si="11"/>
        <v>13790</v>
      </c>
      <c r="C65" s="52">
        <f>'[14]Б-Коргон'!$G$6+P65</f>
        <v>4285.6775924583035</v>
      </c>
      <c r="D65" s="53">
        <f>'[14]Б-Коргон'!$C$11</f>
        <v>10579</v>
      </c>
      <c r="E65" s="53">
        <f>'[14]Б-Коргон'!$G$11</f>
        <v>4289</v>
      </c>
      <c r="F65" s="47">
        <f t="shared" si="7"/>
        <v>4550.6775924583035</v>
      </c>
      <c r="G65" s="54">
        <f>'[14]Б-Коргон'!$C$70</f>
        <v>2260</v>
      </c>
      <c r="H65" s="54">
        <f>'[14]Б-Коргон'!$G$70</f>
        <v>3293</v>
      </c>
      <c r="I65" s="48">
        <f t="shared" si="8"/>
        <v>3554.677592458303</v>
      </c>
      <c r="J65" s="54">
        <f>'[14]Б-Коргон'!$C$85</f>
        <v>934</v>
      </c>
      <c r="K65" s="54">
        <f>'[14]Б-Коргон'!$G$85</f>
        <v>2813</v>
      </c>
      <c r="L65" s="48">
        <f t="shared" si="9"/>
        <v>3074.677592458303</v>
      </c>
      <c r="M65" s="54">
        <f>'[14]Б-Коргон'!$C$93</f>
        <v>17</v>
      </c>
      <c r="N65" s="54">
        <f>'[14]Б-Коргон'!$G$93</f>
        <v>2476</v>
      </c>
      <c r="O65" s="48">
        <f t="shared" si="10"/>
        <v>2737.677592458303</v>
      </c>
      <c r="P65" s="54">
        <f>'[15]Б-Коргон-1'!$E$43/B65</f>
        <v>261.67759245830314</v>
      </c>
    </row>
    <row r="66" spans="1:16" ht="38.25">
      <c r="A66" s="51" t="s">
        <v>3</v>
      </c>
      <c r="B66" s="39">
        <f t="shared" si="11"/>
        <v>12381</v>
      </c>
      <c r="C66" s="52">
        <f>[14]Ноокен!$G$6+P66</f>
        <v>4304.0727727970279</v>
      </c>
      <c r="D66" s="53">
        <f>[14]Ноокен!$C$11</f>
        <v>8972</v>
      </c>
      <c r="E66" s="53">
        <f>[14]Ноокен!$G$11</f>
        <v>4336</v>
      </c>
      <c r="F66" s="47">
        <f t="shared" si="7"/>
        <v>4590.0727727970279</v>
      </c>
      <c r="G66" s="54">
        <f>[14]Ноокен!$C$70</f>
        <v>2409</v>
      </c>
      <c r="H66" s="54">
        <f>[14]Ноокен!$G$70</f>
        <v>3453</v>
      </c>
      <c r="I66" s="48">
        <f t="shared" si="8"/>
        <v>3707.0727727970279</v>
      </c>
      <c r="J66" s="54">
        <f>[14]Ноокен!$C$85</f>
        <v>966</v>
      </c>
      <c r="K66" s="54">
        <f>[14]Ноокен!$G$85</f>
        <v>2897</v>
      </c>
      <c r="L66" s="48">
        <f t="shared" si="9"/>
        <v>3151.0727727970279</v>
      </c>
      <c r="M66" s="54">
        <f>[14]Ноокен!$C$93</f>
        <v>34</v>
      </c>
      <c r="N66" s="54">
        <f>[14]Ноокен!$G$93</f>
        <v>3883</v>
      </c>
      <c r="O66" s="48">
        <f t="shared" si="10"/>
        <v>4137.0727727970279</v>
      </c>
      <c r="P66" s="54">
        <f>'[15]Ноокен-1'!$E$43/B66</f>
        <v>254.07277279702771</v>
      </c>
    </row>
    <row r="67" spans="1:16" ht="38.25">
      <c r="A67" s="50" t="s">
        <v>2</v>
      </c>
      <c r="B67" s="39">
        <f t="shared" si="11"/>
        <v>10998</v>
      </c>
      <c r="C67" s="52">
        <f>[14]Токтогул!$G$6+P67</f>
        <v>4241.8361520276412</v>
      </c>
      <c r="D67" s="53">
        <f>[14]Токтогул!$C$11</f>
        <v>7507</v>
      </c>
      <c r="E67" s="53">
        <f>[14]Токтогул!$G$11</f>
        <v>4382</v>
      </c>
      <c r="F67" s="47">
        <f t="shared" si="7"/>
        <v>4641.8361520276412</v>
      </c>
      <c r="G67" s="54">
        <f>[14]Токтогул!$C$70</f>
        <v>2208</v>
      </c>
      <c r="H67" s="54">
        <f>[14]Токтогул!$G$70</f>
        <v>3194</v>
      </c>
      <c r="I67" s="48">
        <f t="shared" si="8"/>
        <v>3453.8361520276412</v>
      </c>
      <c r="J67" s="54">
        <f>[14]Токтогул!$C$85</f>
        <v>1251</v>
      </c>
      <c r="K67" s="54">
        <f>[14]Токтогул!$G$85</f>
        <v>2961</v>
      </c>
      <c r="L67" s="48">
        <f t="shared" si="9"/>
        <v>3220.8361520276412</v>
      </c>
      <c r="M67" s="54">
        <f>[14]Токтогул!$C$93</f>
        <v>32</v>
      </c>
      <c r="N67" s="54">
        <f>[14]Токтогул!$G$93</f>
        <v>4429</v>
      </c>
      <c r="O67" s="48">
        <f t="shared" si="10"/>
        <v>4688.8361520276412</v>
      </c>
      <c r="P67" s="54">
        <f>'[15]Токтогул-1'!$E$42/B67</f>
        <v>259.83615202764139</v>
      </c>
    </row>
    <row r="68" spans="1:16" ht="38.25">
      <c r="A68" s="50" t="s">
        <v>1</v>
      </c>
      <c r="B68" s="39">
        <f t="shared" si="11"/>
        <v>24540</v>
      </c>
      <c r="C68" s="52">
        <f>[14]Сузак!$G$6+P68</f>
        <v>4554.0964955175223</v>
      </c>
      <c r="D68" s="53">
        <f>[14]Сузак!$C$11</f>
        <v>16849</v>
      </c>
      <c r="E68" s="53">
        <f>[14]Сузак!$G$11</f>
        <v>4783</v>
      </c>
      <c r="F68" s="47">
        <f t="shared" si="7"/>
        <v>5021.0964955175223</v>
      </c>
      <c r="G68" s="54">
        <f>[14]Сузак!$C$70</f>
        <v>5609</v>
      </c>
      <c r="H68" s="54">
        <f>[14]Сузак!$G$70</f>
        <v>3370</v>
      </c>
      <c r="I68" s="48">
        <f t="shared" si="8"/>
        <v>3608.0964955175223</v>
      </c>
      <c r="J68" s="54">
        <f>[14]Сузак!$C$85</f>
        <v>2028</v>
      </c>
      <c r="K68" s="54">
        <f>[14]Сузак!$G$85</f>
        <v>3071</v>
      </c>
      <c r="L68" s="48">
        <f t="shared" si="9"/>
        <v>3309.0964955175223</v>
      </c>
      <c r="M68" s="54">
        <f>[14]Сузак!$C$93</f>
        <v>54</v>
      </c>
      <c r="N68" s="54">
        <f>[14]Сузак!$G$93</f>
        <v>3674</v>
      </c>
      <c r="O68" s="48">
        <f t="shared" si="10"/>
        <v>3912.0964955175223</v>
      </c>
      <c r="P68" s="54">
        <f>'[15]Сузак-1'!$E$43/B68</f>
        <v>238.09649551752241</v>
      </c>
    </row>
    <row r="69" spans="1:16" ht="38.25">
      <c r="A69" s="50" t="s">
        <v>0</v>
      </c>
      <c r="B69" s="39">
        <f t="shared" si="11"/>
        <v>2798</v>
      </c>
      <c r="C69" s="52">
        <f>[14]Чаткал!$G$6+P69</f>
        <v>4568.6268763402431</v>
      </c>
      <c r="D69" s="53">
        <f>[14]Чаткал!$C$11</f>
        <v>1957</v>
      </c>
      <c r="E69" s="53">
        <f>[14]Чаткал!$G$11</f>
        <v>4708</v>
      </c>
      <c r="F69" s="47">
        <f t="shared" si="7"/>
        <v>4957.6268763402431</v>
      </c>
      <c r="G69" s="54">
        <f>[14]Чаткал!$C$70</f>
        <v>561</v>
      </c>
      <c r="H69" s="54">
        <f>[14]Чаткал!$G$70</f>
        <v>3600</v>
      </c>
      <c r="I69" s="48">
        <f t="shared" si="8"/>
        <v>3849.6268763402431</v>
      </c>
      <c r="J69" s="54">
        <f>[14]Чаткал!$C$85</f>
        <v>279</v>
      </c>
      <c r="K69" s="54">
        <f>[14]Чаткал!$G$85</f>
        <v>3042</v>
      </c>
      <c r="L69" s="48">
        <f t="shared" si="9"/>
        <v>3291.6268763402431</v>
      </c>
      <c r="M69" s="54">
        <f>[14]Чаткал!$C$93</f>
        <v>1</v>
      </c>
      <c r="N69" s="54">
        <f>[14]Чаткал!$G$93</f>
        <v>1950</v>
      </c>
      <c r="O69" s="48">
        <f t="shared" si="10"/>
        <v>2199.6268763402431</v>
      </c>
      <c r="P69" s="54">
        <f>'[15]Чаткал-1'!$E$43/B69</f>
        <v>249.62687634024303</v>
      </c>
    </row>
    <row r="70" spans="1:16" ht="39" thickBot="1">
      <c r="A70" s="62" t="s">
        <v>74</v>
      </c>
      <c r="B70" s="39">
        <f t="shared" si="11"/>
        <v>3020</v>
      </c>
      <c r="C70" s="52">
        <f>'[14]Т-Торо'!$G$6+P70</f>
        <v>4513.878258278145</v>
      </c>
      <c r="D70" s="53">
        <f>'[14]Т-Торо'!$C$11</f>
        <v>1941</v>
      </c>
      <c r="E70" s="53">
        <f>'[14]Т-Торо'!$G$11</f>
        <v>4707</v>
      </c>
      <c r="F70" s="47">
        <f t="shared" si="7"/>
        <v>4946.3742847682115</v>
      </c>
      <c r="G70" s="54">
        <f>'[14]Т-Торо'!$C$70</f>
        <v>737</v>
      </c>
      <c r="H70" s="54">
        <f>'[14]Т-Торо'!$G$70</f>
        <v>3581</v>
      </c>
      <c r="I70" s="48">
        <f t="shared" si="8"/>
        <v>3820.374284768212</v>
      </c>
      <c r="J70" s="54">
        <f>'[14]Т-Торо'!$C$85</f>
        <v>342</v>
      </c>
      <c r="K70" s="54">
        <f>'[14]Т-Торо'!$G$85</f>
        <v>3317</v>
      </c>
      <c r="L70" s="48">
        <f t="shared" si="9"/>
        <v>3556.374284768212</v>
      </c>
      <c r="M70" s="54"/>
      <c r="N70" s="54"/>
      <c r="O70" s="48">
        <f t="shared" si="10"/>
        <v>239.37428476821191</v>
      </c>
      <c r="P70" s="54">
        <f>'[15]Т-Торо-1'!$E$43/B70</f>
        <v>239.37428476821191</v>
      </c>
    </row>
    <row r="74" spans="1:16">
      <c r="B74" s="88" t="s">
        <v>77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1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1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80" spans="1:16" ht="94.5" customHeight="1">
      <c r="B80" s="86"/>
      <c r="C80" s="87"/>
    </row>
  </sheetData>
  <mergeCells count="7">
    <mergeCell ref="B74:O76"/>
    <mergeCell ref="A2:P3"/>
    <mergeCell ref="D4:O4"/>
    <mergeCell ref="A4:A5"/>
    <mergeCell ref="B4:B5"/>
    <mergeCell ref="C4:C5"/>
    <mergeCell ref="P4:P5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2016-05-23T10:30:56Z</cp:lastPrinted>
  <dcterms:created xsi:type="dcterms:W3CDTF">2016-04-21T03:23:33Z</dcterms:created>
  <dcterms:modified xsi:type="dcterms:W3CDTF">2016-05-23T10:36:17Z</dcterms:modified>
</cp:coreProperties>
</file>